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1"/>
  </bookViews>
  <sheets>
    <sheet name="記入例" sheetId="1" r:id="rId1"/>
    <sheet name="申請用紙" sheetId="2" r:id="rId2"/>
    <sheet name="送金通知書" sheetId="3" state="hidden" r:id="rId3"/>
  </sheets>
  <definedNames>
    <definedName name="_xlnm.Print_Area" localSheetId="0">'記入例'!$A$1:$AC$52</definedName>
    <definedName name="_xlnm.Print_Area" localSheetId="1">'申請用紙'!$A$1:$AC$52</definedName>
    <definedName name="_xlnm.Print_Area" localSheetId="2">'送金通知書'!$C$1:$O$49</definedName>
    <definedName name="_xlnm.Print_Titles" localSheetId="0">'記入例'!$B:$AC,'記入例'!$1:$5</definedName>
    <definedName name="_xlnm.Print_Titles" localSheetId="1">'申請用紙'!$B:$AC,'申請用紙'!$1:$5</definedName>
  </definedNames>
  <calcPr fullCalcOnLoad="1"/>
</workbook>
</file>

<file path=xl/sharedStrings.xml><?xml version="1.0" encoding="utf-8"?>
<sst xmlns="http://schemas.openxmlformats.org/spreadsheetml/2006/main" count="283" uniqueCount="114">
  <si>
    <t>氏　名</t>
  </si>
  <si>
    <t>会員番号</t>
  </si>
  <si>
    <t>県名</t>
  </si>
  <si>
    <t>支部名</t>
  </si>
  <si>
    <t>昇段</t>
  </si>
  <si>
    <t>段位</t>
  </si>
  <si>
    <t>合否</t>
  </si>
  <si>
    <t>指導</t>
  </si>
  <si>
    <t>級</t>
  </si>
  <si>
    <t>審査</t>
  </si>
  <si>
    <t>審判</t>
  </si>
  <si>
    <t>金額</t>
  </si>
  <si>
    <t>返金</t>
  </si>
  <si>
    <t>済</t>
  </si>
  <si>
    <t>受験等料金</t>
  </si>
  <si>
    <t>参</t>
  </si>
  <si>
    <t>五</t>
  </si>
  <si>
    <t>四</t>
  </si>
  <si>
    <t>初</t>
  </si>
  <si>
    <t>登録料：</t>
  </si>
  <si>
    <t>受験票</t>
  </si>
  <si>
    <t>有・無</t>
  </si>
  <si>
    <t>合計</t>
  </si>
  <si>
    <t>講習</t>
  </si>
  <si>
    <t>受験者</t>
  </si>
  <si>
    <t>弐</t>
  </si>
  <si>
    <t>受験料</t>
  </si>
  <si>
    <t>登録料</t>
  </si>
  <si>
    <t>受験者計</t>
  </si>
  <si>
    <t>段</t>
  </si>
  <si>
    <t>名</t>
  </si>
  <si>
    <t>*処理欄</t>
  </si>
  <si>
    <t>担当印</t>
  </si>
  <si>
    <t>監査印</t>
  </si>
  <si>
    <t>処理日</t>
  </si>
  <si>
    <t>年</t>
  </si>
  <si>
    <t>月</t>
  </si>
  <si>
    <t>日</t>
  </si>
  <si>
    <t>支部・団体名</t>
  </si>
  <si>
    <t>送　金　通　知　書</t>
  </si>
  <si>
    <t>下記のとおり、送金を致しましたので、お知らせいたします。</t>
  </si>
  <si>
    <t>送金日</t>
  </si>
  <si>
    <t>送金方法　　　（いずれかに○）</t>
  </si>
  <si>
    <t>送金内訳</t>
  </si>
  <si>
    <t>送　金　内　訳</t>
  </si>
  <si>
    <t>金　 額 (円）</t>
  </si>
  <si>
    <t>摘　　　要</t>
  </si>
  <si>
    <t>段登録料</t>
  </si>
  <si>
    <t>資格登録料</t>
  </si>
  <si>
    <t>送　金　額　合　計</t>
  </si>
  <si>
    <t>審査　Ｄ</t>
  </si>
  <si>
    <t>審判　Ｄ</t>
  </si>
  <si>
    <t>審判　Ｃ</t>
  </si>
  <si>
    <t>指導　Ｂ</t>
  </si>
  <si>
    <t>指導　Ｃ</t>
  </si>
  <si>
    <t>審査　Ｃ</t>
  </si>
  <si>
    <t>審判　Ｂ</t>
  </si>
  <si>
    <t>合
否</t>
  </si>
  <si>
    <t>Ｂ
Ｃ</t>
  </si>
  <si>
    <t>Ｃ
Ｄ</t>
  </si>
  <si>
    <t>Ｂ
Ｃ
Ｄ</t>
  </si>
  <si>
    <t>Ｃ
Ｄ</t>
  </si>
  <si>
    <t>Ｂ</t>
  </si>
  <si>
    <t>○</t>
  </si>
  <si>
    <t>キャンセル</t>
  </si>
  <si>
    <t>講習会費</t>
  </si>
  <si>
    <t>　　①　　　　　銀行</t>
  </si>
  <si>
    <t>普通口座　　　　　口座番号　　　
名義人　　　　　　　</t>
  </si>
  <si>
    <t>段審査料</t>
  </si>
  <si>
    <t>Ｃ</t>
  </si>
  <si>
    <t>Ｂ</t>
  </si>
  <si>
    <t>Ｄ</t>
  </si>
  <si>
    <t>Ｄ</t>
  </si>
  <si>
    <t>Ｂ</t>
  </si>
  <si>
    <t>Ｃ</t>
  </si>
  <si>
    <t>Ｄ</t>
  </si>
  <si>
    <t>初</t>
  </si>
  <si>
    <t>資格審査料</t>
  </si>
  <si>
    <t>弐</t>
  </si>
  <si>
    <t>参</t>
  </si>
  <si>
    <t>四</t>
  </si>
  <si>
    <t>五</t>
  </si>
  <si>
    <t>合計</t>
  </si>
  <si>
    <t>受験者</t>
  </si>
  <si>
    <t>受験者計</t>
  </si>
  <si>
    <t>小計</t>
  </si>
  <si>
    <t>性
別</t>
  </si>
  <si>
    <t>年
齢</t>
  </si>
  <si>
    <t>男</t>
  </si>
  <si>
    <t>女</t>
  </si>
  <si>
    <t>日本空手協会千葉県本部　御中</t>
  </si>
  <si>
    <t>令和</t>
  </si>
  <si>
    <t>　　令和４年度関東地区資格取得講習会＆昇段審査会　（受付用）ｉｎ千葉（7．3作成）</t>
  </si>
  <si>
    <t>2022//</t>
  </si>
  <si>
    <t xml:space="preserve">初段：17,000
弐段：22,000
参段：27,500
四段：44,000
五段：55,000
</t>
  </si>
  <si>
    <t>11,000
6,000</t>
  </si>
  <si>
    <t>22,000
11,000</t>
  </si>
  <si>
    <t>11,000
6,000
6,000</t>
  </si>
  <si>
    <t>受験料：各段 5,500円</t>
  </si>
  <si>
    <t>五段 55,000</t>
  </si>
  <si>
    <t>四段 44,000</t>
  </si>
  <si>
    <t>　 参段 27,500</t>
  </si>
  <si>
    <t>弐段 22,000</t>
  </si>
  <si>
    <t>初段 17,000</t>
  </si>
  <si>
    <t>Ｂ
Ｃ
Ｄ</t>
  </si>
  <si>
    <t>11,000
6,000</t>
  </si>
  <si>
    <t>22,000
11,000</t>
  </si>
  <si>
    <t>11,000
6,000
6,000</t>
  </si>
  <si>
    <t>〇</t>
  </si>
  <si>
    <t>資格受験票</t>
  </si>
  <si>
    <t>千葉</t>
  </si>
  <si>
    <t>　　令和４年度関東地区資格取得講習会＆昇段審査会　（受付用）ｉｎ千葉　令和４年(2022年)７月改定</t>
  </si>
  <si>
    <t>千葉北</t>
  </si>
  <si>
    <t>関東　太郎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</si>
</sst>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yyyy&quot;年&quot;m&quot;月&quot;d&quot;日&quot;;@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hair"/>
      <top style="double"/>
      <bottom/>
    </border>
    <border>
      <left style="hair"/>
      <right/>
      <top style="double"/>
      <bottom/>
    </border>
    <border>
      <left style="hair"/>
      <right style="thin"/>
      <top style="double"/>
      <bottom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/>
      <right/>
      <top style="double"/>
      <bottom style="thin"/>
    </border>
    <border>
      <left/>
      <right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 style="thin"/>
      <top style="double"/>
      <bottom style="double"/>
    </border>
    <border>
      <left/>
      <right style="hair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 style="double"/>
      <bottom style="double"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/>
      <top style="double"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hair"/>
      <right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hair"/>
      <right style="dotted"/>
      <top style="medium"/>
      <bottom style="thin"/>
    </border>
    <border>
      <left style="thin"/>
      <right style="hair"/>
      <top style="thin"/>
      <bottom/>
    </border>
    <border>
      <left style="hair"/>
      <right style="hair"/>
      <top style="thin"/>
      <bottom>
        <color indexed="63"/>
      </bottom>
    </border>
    <border>
      <left style="hair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9" applyNumberForma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/>
    </xf>
    <xf numFmtId="0" fontId="7" fillId="0" borderId="0" xfId="0" applyFont="1" applyAlignment="1">
      <alignment vertical="center"/>
    </xf>
    <xf numFmtId="177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14" xfId="49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 shrinkToFit="1"/>
    </xf>
    <xf numFmtId="3" fontId="7" fillId="0" borderId="12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center" vertical="center" wrapText="1" shrinkToFit="1"/>
    </xf>
    <xf numFmtId="3" fontId="7" fillId="0" borderId="15" xfId="0" applyNumberFormat="1" applyFont="1" applyBorder="1" applyAlignment="1">
      <alignment horizontal="center" vertical="center"/>
    </xf>
    <xf numFmtId="3" fontId="5" fillId="0" borderId="16" xfId="49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49" applyNumberFormat="1" applyFont="1" applyBorder="1" applyAlignment="1">
      <alignment vertical="center"/>
    </xf>
    <xf numFmtId="176" fontId="8" fillId="0" borderId="26" xfId="49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30" xfId="49" applyNumberFormat="1" applyFont="1" applyBorder="1" applyAlignment="1">
      <alignment vertical="center"/>
    </xf>
    <xf numFmtId="176" fontId="8" fillId="0" borderId="31" xfId="49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right" vertical="center" wrapText="1"/>
    </xf>
    <xf numFmtId="176" fontId="8" fillId="0" borderId="3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7" fontId="8" fillId="0" borderId="35" xfId="49" applyNumberFormat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right" vertical="center"/>
    </xf>
    <xf numFmtId="176" fontId="8" fillId="0" borderId="41" xfId="0" applyNumberFormat="1" applyFont="1" applyBorder="1" applyAlignment="1">
      <alignment horizontal="right" vertical="center"/>
    </xf>
    <xf numFmtId="177" fontId="8" fillId="0" borderId="39" xfId="49" applyNumberFormat="1" applyFont="1" applyBorder="1" applyAlignment="1">
      <alignment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0" xfId="49" applyNumberFormat="1" applyFont="1" applyBorder="1" applyAlignment="1">
      <alignment horizontal="center" vertical="center"/>
    </xf>
    <xf numFmtId="176" fontId="8" fillId="0" borderId="0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49" applyNumberFormat="1" applyFont="1" applyAlignment="1">
      <alignment vertical="center"/>
    </xf>
    <xf numFmtId="176" fontId="8" fillId="0" borderId="0" xfId="49" applyNumberFormat="1" applyFont="1" applyAlignment="1">
      <alignment vertical="center"/>
    </xf>
    <xf numFmtId="176" fontId="8" fillId="0" borderId="42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8" fillId="0" borderId="39" xfId="49" applyNumberFormat="1" applyFont="1" applyBorder="1" applyAlignment="1">
      <alignment horizontal="right" vertical="center"/>
    </xf>
    <xf numFmtId="176" fontId="8" fillId="33" borderId="44" xfId="0" applyNumberFormat="1" applyFont="1" applyFill="1" applyBorder="1" applyAlignment="1">
      <alignment horizontal="center" vertical="center"/>
    </xf>
    <xf numFmtId="176" fontId="8" fillId="33" borderId="45" xfId="0" applyNumberFormat="1" applyFont="1" applyFill="1" applyBorder="1" applyAlignment="1">
      <alignment horizontal="right" vertical="center" wrapText="1"/>
    </xf>
    <xf numFmtId="176" fontId="8" fillId="33" borderId="46" xfId="0" applyNumberFormat="1" applyFont="1" applyFill="1" applyBorder="1" applyAlignment="1">
      <alignment horizontal="right" vertical="center"/>
    </xf>
    <xf numFmtId="176" fontId="8" fillId="33" borderId="47" xfId="0" applyNumberFormat="1" applyFont="1" applyFill="1" applyBorder="1" applyAlignment="1">
      <alignment horizontal="right" vertical="center"/>
    </xf>
    <xf numFmtId="176" fontId="8" fillId="33" borderId="45" xfId="0" applyNumberFormat="1" applyFont="1" applyFill="1" applyBorder="1" applyAlignment="1">
      <alignment horizontal="right" vertical="center"/>
    </xf>
    <xf numFmtId="176" fontId="8" fillId="33" borderId="48" xfId="0" applyNumberFormat="1" applyFont="1" applyFill="1" applyBorder="1" applyAlignment="1">
      <alignment horizontal="right" vertical="center"/>
    </xf>
    <xf numFmtId="176" fontId="8" fillId="33" borderId="49" xfId="0" applyNumberFormat="1" applyFont="1" applyFill="1" applyBorder="1" applyAlignment="1">
      <alignment horizontal="center" vertical="center"/>
    </xf>
    <xf numFmtId="176" fontId="8" fillId="33" borderId="50" xfId="0" applyNumberFormat="1" applyFont="1" applyFill="1" applyBorder="1" applyAlignment="1">
      <alignment horizontal="center" vertical="center"/>
    </xf>
    <xf numFmtId="176" fontId="8" fillId="33" borderId="51" xfId="0" applyNumberFormat="1" applyFont="1" applyFill="1" applyBorder="1" applyAlignment="1">
      <alignment horizontal="right" vertical="center"/>
    </xf>
    <xf numFmtId="176" fontId="8" fillId="33" borderId="52" xfId="0" applyNumberFormat="1" applyFont="1" applyFill="1" applyBorder="1" applyAlignment="1">
      <alignment horizontal="right" vertical="center"/>
    </xf>
    <xf numFmtId="176" fontId="8" fillId="33" borderId="53" xfId="0" applyNumberFormat="1" applyFont="1" applyFill="1" applyBorder="1" applyAlignment="1">
      <alignment horizontal="right" vertical="center"/>
    </xf>
    <xf numFmtId="176" fontId="8" fillId="33" borderId="54" xfId="49" applyNumberFormat="1" applyFont="1" applyFill="1" applyBorder="1" applyAlignment="1">
      <alignment vertical="center"/>
    </xf>
    <xf numFmtId="176" fontId="8" fillId="33" borderId="55" xfId="49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 shrinkToFit="1"/>
    </xf>
    <xf numFmtId="3" fontId="7" fillId="0" borderId="59" xfId="0" applyNumberFormat="1" applyFont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60" xfId="0" applyNumberFormat="1" applyFont="1" applyFill="1" applyBorder="1" applyAlignment="1">
      <alignment horizontal="center" vertical="center"/>
    </xf>
    <xf numFmtId="176" fontId="8" fillId="0" borderId="6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62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30" xfId="49" applyNumberFormat="1" applyFont="1" applyFill="1" applyBorder="1" applyAlignment="1">
      <alignment vertical="center"/>
    </xf>
    <xf numFmtId="176" fontId="8" fillId="0" borderId="31" xfId="49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62" xfId="0" applyNumberFormat="1" applyFont="1" applyFill="1" applyBorder="1" applyAlignment="1">
      <alignment horizontal="right" vertical="center"/>
    </xf>
    <xf numFmtId="176" fontId="8" fillId="0" borderId="25" xfId="49" applyNumberFormat="1" applyFont="1" applyFill="1" applyBorder="1" applyAlignment="1">
      <alignment vertical="center"/>
    </xf>
    <xf numFmtId="176" fontId="8" fillId="0" borderId="26" xfId="49" applyNumberFormat="1" applyFont="1" applyFill="1" applyBorder="1" applyAlignment="1">
      <alignment vertical="center"/>
    </xf>
    <xf numFmtId="176" fontId="8" fillId="0" borderId="63" xfId="0" applyNumberFormat="1" applyFont="1" applyBorder="1" applyAlignment="1">
      <alignment horizontal="center" vertical="center" shrinkToFit="1"/>
    </xf>
    <xf numFmtId="176" fontId="8" fillId="33" borderId="64" xfId="0" applyNumberFormat="1" applyFont="1" applyFill="1" applyBorder="1" applyAlignment="1">
      <alignment horizontal="center" vertical="center" shrinkToFit="1"/>
    </xf>
    <xf numFmtId="176" fontId="8" fillId="0" borderId="65" xfId="0" applyNumberFormat="1" applyFont="1" applyBorder="1" applyAlignment="1">
      <alignment horizontal="center" vertical="center" shrinkToFit="1"/>
    </xf>
    <xf numFmtId="176" fontId="8" fillId="0" borderId="38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33" borderId="5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6" fontId="8" fillId="0" borderId="33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6" fontId="8" fillId="0" borderId="66" xfId="0" applyNumberFormat="1" applyFont="1" applyBorder="1" applyAlignment="1">
      <alignment horizontal="right" vertical="center" wrapText="1"/>
    </xf>
    <xf numFmtId="176" fontId="8" fillId="0" borderId="38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/>
    </xf>
    <xf numFmtId="176" fontId="8" fillId="33" borderId="4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2" fillId="0" borderId="63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10" fillId="0" borderId="6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176" fontId="8" fillId="0" borderId="8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76" fontId="8" fillId="0" borderId="31" xfId="0" applyNumberFormat="1" applyFont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84" xfId="0" applyFont="1" applyFill="1" applyBorder="1" applyAlignment="1">
      <alignment vertical="center"/>
    </xf>
    <xf numFmtId="176" fontId="8" fillId="0" borderId="84" xfId="0" applyNumberFormat="1" applyFont="1" applyFill="1" applyBorder="1" applyAlignment="1">
      <alignment horizontal="center" vertical="center"/>
    </xf>
    <xf numFmtId="176" fontId="8" fillId="33" borderId="85" xfId="0" applyNumberFormat="1" applyFont="1" applyFill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176" fontId="8" fillId="0" borderId="8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39" xfId="0" applyNumberFormat="1" applyFont="1" applyBorder="1" applyAlignment="1">
      <alignment horizontal="right" vertical="center"/>
    </xf>
    <xf numFmtId="176" fontId="8" fillId="0" borderId="39" xfId="0" applyNumberFormat="1" applyFont="1" applyBorder="1" applyAlignment="1">
      <alignment horizontal="center" vertical="center" wrapText="1"/>
    </xf>
    <xf numFmtId="176" fontId="8" fillId="0" borderId="87" xfId="0" applyNumberFormat="1" applyFont="1" applyBorder="1" applyAlignment="1">
      <alignment horizontal="right" vertical="center"/>
    </xf>
    <xf numFmtId="176" fontId="8" fillId="33" borderId="50" xfId="0" applyNumberFormat="1" applyFont="1" applyFill="1" applyBorder="1" applyAlignment="1">
      <alignment horizontal="right" vertical="center"/>
    </xf>
    <xf numFmtId="0" fontId="12" fillId="0" borderId="63" xfId="0" applyFont="1" applyBorder="1" applyAlignment="1">
      <alignment horizontal="center" vertical="center"/>
    </xf>
    <xf numFmtId="0" fontId="8" fillId="0" borderId="8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89" xfId="0" applyFont="1" applyBorder="1" applyAlignment="1">
      <alignment vertical="center" shrinkToFit="1"/>
    </xf>
    <xf numFmtId="0" fontId="7" fillId="0" borderId="90" xfId="0" applyFont="1" applyBorder="1" applyAlignment="1">
      <alignment vertical="center" shrinkToFit="1"/>
    </xf>
    <xf numFmtId="3" fontId="7" fillId="0" borderId="90" xfId="0" applyNumberFormat="1" applyFont="1" applyBorder="1" applyAlignment="1">
      <alignment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103" xfId="0" applyNumberFormat="1" applyFont="1" applyBorder="1" applyAlignment="1">
      <alignment horizontal="right" vertical="center"/>
    </xf>
    <xf numFmtId="176" fontId="8" fillId="33" borderId="55" xfId="0" applyNumberFormat="1" applyFont="1" applyFill="1" applyBorder="1" applyAlignment="1">
      <alignment horizontal="right" vertical="center"/>
    </xf>
    <xf numFmtId="0" fontId="5" fillId="0" borderId="98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8" fillId="33" borderId="105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8" fillId="0" borderId="0" xfId="49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38" fontId="5" fillId="0" borderId="108" xfId="49" applyFont="1" applyBorder="1" applyAlignment="1">
      <alignment horizontal="center" vertical="center"/>
    </xf>
    <xf numFmtId="38" fontId="5" fillId="0" borderId="109" xfId="49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176" fontId="8" fillId="33" borderId="46" xfId="0" applyNumberFormat="1" applyFont="1" applyFill="1" applyBorder="1" applyAlignment="1">
      <alignment horizontal="right" vertical="center"/>
    </xf>
    <xf numFmtId="176" fontId="8" fillId="33" borderId="110" xfId="0" applyNumberFormat="1" applyFont="1" applyFill="1" applyBorder="1" applyAlignment="1">
      <alignment horizontal="right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3" fontId="5" fillId="0" borderId="111" xfId="0" applyNumberFormat="1" applyFont="1" applyBorder="1" applyAlignment="1">
      <alignment horizontal="center" vertical="center" textRotation="255"/>
    </xf>
    <xf numFmtId="3" fontId="5" fillId="0" borderId="99" xfId="0" applyNumberFormat="1" applyFont="1" applyBorder="1" applyAlignment="1">
      <alignment horizontal="center" vertical="center" textRotation="255"/>
    </xf>
    <xf numFmtId="3" fontId="5" fillId="0" borderId="112" xfId="0" applyNumberFormat="1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09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23" xfId="0" applyBorder="1" applyAlignment="1">
      <alignment vertical="center"/>
    </xf>
    <xf numFmtId="0" fontId="4" fillId="0" borderId="10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4" xfId="0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3" fontId="10" fillId="0" borderId="127" xfId="0" applyNumberFormat="1" applyFont="1" applyBorder="1" applyAlignment="1">
      <alignment horizontal="right" vertical="center"/>
    </xf>
    <xf numFmtId="3" fontId="10" fillId="0" borderId="128" xfId="0" applyNumberFormat="1" applyFont="1" applyBorder="1" applyAlignment="1">
      <alignment horizontal="right" vertical="center"/>
    </xf>
    <xf numFmtId="0" fontId="0" fillId="0" borderId="129" xfId="0" applyBorder="1" applyAlignment="1">
      <alignment horizontal="center" vertical="center"/>
    </xf>
    <xf numFmtId="3" fontId="10" fillId="0" borderId="130" xfId="0" applyNumberFormat="1" applyFont="1" applyBorder="1" applyAlignment="1">
      <alignment horizontal="right" vertical="center"/>
    </xf>
    <xf numFmtId="3" fontId="10" fillId="0" borderId="131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132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62" xfId="0" applyNumberFormat="1" applyFont="1" applyBorder="1" applyAlignment="1">
      <alignment horizontal="right" vertical="center"/>
    </xf>
    <xf numFmtId="3" fontId="10" fillId="0" borderId="133" xfId="0" applyNumberFormat="1" applyFont="1" applyBorder="1" applyAlignment="1">
      <alignment horizontal="right" vertical="center"/>
    </xf>
    <xf numFmtId="3" fontId="10" fillId="0" borderId="134" xfId="0" applyNumberFormat="1" applyFont="1" applyBorder="1" applyAlignment="1">
      <alignment horizontal="right" vertical="center"/>
    </xf>
    <xf numFmtId="0" fontId="4" fillId="0" borderId="1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0" xfId="0" applyAlignment="1">
      <alignment vertical="center"/>
    </xf>
    <xf numFmtId="3" fontId="10" fillId="0" borderId="25" xfId="0" applyNumberFormat="1" applyFont="1" applyBorder="1" applyAlignment="1">
      <alignment horizontal="right" vertical="center"/>
    </xf>
    <xf numFmtId="3" fontId="10" fillId="0" borderId="103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1" fillId="0" borderId="56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09" xfId="0" applyFont="1" applyBorder="1" applyAlignment="1">
      <alignment horizontal="center" vertical="center" textRotation="255"/>
    </xf>
    <xf numFmtId="0" fontId="0" fillId="0" borderId="13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3" fontId="10" fillId="0" borderId="138" xfId="0" applyNumberFormat="1" applyFont="1" applyBorder="1" applyAlignment="1">
      <alignment horizontal="right" vertical="center"/>
    </xf>
    <xf numFmtId="3" fontId="10" fillId="0" borderId="139" xfId="0" applyNumberFormat="1" applyFont="1" applyBorder="1" applyAlignment="1">
      <alignment horizontal="right" vertical="center"/>
    </xf>
    <xf numFmtId="3" fontId="10" fillId="0" borderId="140" xfId="0" applyNumberFormat="1" applyFont="1" applyBorder="1" applyAlignment="1">
      <alignment horizontal="right" vertical="center"/>
    </xf>
    <xf numFmtId="3" fontId="10" fillId="0" borderId="141" xfId="0" applyNumberFormat="1" applyFont="1" applyBorder="1" applyAlignment="1">
      <alignment horizontal="right" vertical="center"/>
    </xf>
    <xf numFmtId="0" fontId="4" fillId="0" borderId="13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0" fillId="0" borderId="7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3" fontId="10" fillId="0" borderId="147" xfId="0" applyNumberFormat="1" applyFont="1" applyBorder="1" applyAlignment="1">
      <alignment horizontal="right" vertical="center"/>
    </xf>
    <xf numFmtId="3" fontId="10" fillId="0" borderId="148" xfId="0" applyNumberFormat="1" applyFont="1" applyBorder="1" applyAlignment="1">
      <alignment horizontal="right" vertical="center"/>
    </xf>
    <xf numFmtId="58" fontId="4" fillId="0" borderId="106" xfId="0" applyNumberFormat="1" applyFont="1" applyBorder="1" applyAlignment="1">
      <alignment horizontal="left" vertical="center"/>
    </xf>
    <xf numFmtId="58" fontId="4" fillId="0" borderId="71" xfId="0" applyNumberFormat="1" applyFont="1" applyBorder="1" applyAlignment="1">
      <alignment horizontal="left" vertical="center"/>
    </xf>
    <xf numFmtId="0" fontId="0" fillId="0" borderId="149" xfId="0" applyBorder="1" applyAlignment="1">
      <alignment vertical="center"/>
    </xf>
    <xf numFmtId="0" fontId="0" fillId="0" borderId="150" xfId="0" applyBorder="1" applyAlignment="1">
      <alignment vertical="center"/>
    </xf>
    <xf numFmtId="0" fontId="0" fillId="0" borderId="151" xfId="0" applyBorder="1" applyAlignment="1">
      <alignment vertical="center"/>
    </xf>
    <xf numFmtId="3" fontId="10" fillId="0" borderId="152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3" fontId="10" fillId="0" borderId="153" xfId="0" applyNumberFormat="1" applyFont="1" applyBorder="1" applyAlignment="1">
      <alignment horizontal="right" vertical="center"/>
    </xf>
    <xf numFmtId="3" fontId="10" fillId="0" borderId="154" xfId="0" applyNumberFormat="1" applyFont="1" applyBorder="1" applyAlignment="1">
      <alignment horizontal="right" vertical="center"/>
    </xf>
    <xf numFmtId="0" fontId="4" fillId="0" borderId="11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190500</xdr:rowOff>
    </xdr:from>
    <xdr:to>
      <xdr:col>4</xdr:col>
      <xdr:colOff>514350</xdr:colOff>
      <xdr:row>10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600075" y="3152775"/>
          <a:ext cx="2219325" cy="904875"/>
        </a:xfrm>
        <a:prstGeom prst="wedgeRectCallout">
          <a:avLst>
            <a:gd name="adj1" fmla="val 36268"/>
            <a:gd name="adj2" fmla="val -11830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氏名、会員番号は正確に！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登録申請、返還時に影響大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(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各資格も同様）</a:t>
          </a:r>
        </a:p>
      </xdr:txBody>
    </xdr:sp>
    <xdr:clientData/>
  </xdr:twoCellAnchor>
  <xdr:twoCellAnchor>
    <xdr:from>
      <xdr:col>4</xdr:col>
      <xdr:colOff>552450</xdr:colOff>
      <xdr:row>14</xdr:row>
      <xdr:rowOff>171450</xdr:rowOff>
    </xdr:from>
    <xdr:to>
      <xdr:col>6</xdr:col>
      <xdr:colOff>476250</xdr:colOff>
      <xdr:row>17</xdr:row>
      <xdr:rowOff>38100</xdr:rowOff>
    </xdr:to>
    <xdr:sp>
      <xdr:nvSpPr>
        <xdr:cNvPr id="2" name="四角形吹き出し 5"/>
        <xdr:cNvSpPr>
          <a:spLocks/>
        </xdr:cNvSpPr>
      </xdr:nvSpPr>
      <xdr:spPr>
        <a:xfrm>
          <a:off x="2857500" y="5334000"/>
          <a:ext cx="1409700" cy="809625"/>
        </a:xfrm>
        <a:prstGeom prst="wedgeRectCallout">
          <a:avLst>
            <a:gd name="adj1" fmla="val 67342"/>
            <a:gd name="adj2" fmla="val -398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○を選択すると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金額自動計算</a:t>
          </a:r>
        </a:p>
      </xdr:txBody>
    </xdr:sp>
    <xdr:clientData/>
  </xdr:twoCellAnchor>
  <xdr:twoCellAnchor>
    <xdr:from>
      <xdr:col>9</xdr:col>
      <xdr:colOff>66675</xdr:colOff>
      <xdr:row>11</xdr:row>
      <xdr:rowOff>180975</xdr:rowOff>
    </xdr:from>
    <xdr:to>
      <xdr:col>11</xdr:col>
      <xdr:colOff>714375</xdr:colOff>
      <xdr:row>14</xdr:row>
      <xdr:rowOff>85725</xdr:rowOff>
    </xdr:to>
    <xdr:sp>
      <xdr:nvSpPr>
        <xdr:cNvPr id="3" name="四角形吹き出し 23"/>
        <xdr:cNvSpPr>
          <a:spLocks/>
        </xdr:cNvSpPr>
      </xdr:nvSpPr>
      <xdr:spPr>
        <a:xfrm>
          <a:off x="5886450" y="4400550"/>
          <a:ext cx="1466850" cy="847725"/>
        </a:xfrm>
        <a:prstGeom prst="wedgeRectCallout">
          <a:avLst>
            <a:gd name="adj1" fmla="val -37134"/>
            <a:gd name="adj2" fmla="val -732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段位を選択すると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受験料、登録料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11</xdr:col>
      <xdr:colOff>819150</xdr:colOff>
      <xdr:row>14</xdr:row>
      <xdr:rowOff>152400</xdr:rowOff>
    </xdr:from>
    <xdr:to>
      <xdr:col>13</xdr:col>
      <xdr:colOff>409575</xdr:colOff>
      <xdr:row>17</xdr:row>
      <xdr:rowOff>104775</xdr:rowOff>
    </xdr:to>
    <xdr:sp>
      <xdr:nvSpPr>
        <xdr:cNvPr id="4" name="四角形吹き出し 25"/>
        <xdr:cNvSpPr>
          <a:spLocks/>
        </xdr:cNvSpPr>
      </xdr:nvSpPr>
      <xdr:spPr>
        <a:xfrm>
          <a:off x="7458075" y="5314950"/>
          <a:ext cx="1447800" cy="895350"/>
        </a:xfrm>
        <a:prstGeom prst="wedgeRectCallout">
          <a:avLst>
            <a:gd name="adj1" fmla="val 35916"/>
            <a:gd name="adj2" fmla="val -7338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資格を選択すると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受験料、登録料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23</xdr:col>
      <xdr:colOff>552450</xdr:colOff>
      <xdr:row>17</xdr:row>
      <xdr:rowOff>9525</xdr:rowOff>
    </xdr:from>
    <xdr:to>
      <xdr:col>25</xdr:col>
      <xdr:colOff>47625</xdr:colOff>
      <xdr:row>19</xdr:row>
      <xdr:rowOff>266700</xdr:rowOff>
    </xdr:to>
    <xdr:sp>
      <xdr:nvSpPr>
        <xdr:cNvPr id="5" name="四角形吹き出し 27"/>
        <xdr:cNvSpPr>
          <a:spLocks/>
        </xdr:cNvSpPr>
      </xdr:nvSpPr>
      <xdr:spPr>
        <a:xfrm>
          <a:off x="15059025" y="6115050"/>
          <a:ext cx="1371600" cy="885825"/>
        </a:xfrm>
        <a:prstGeom prst="wedgeRectCallout">
          <a:avLst>
            <a:gd name="adj1" fmla="val 69129"/>
            <a:gd name="adj2" fmla="val -1305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受験料、登録料の総額が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15</xdr:col>
      <xdr:colOff>428625</xdr:colOff>
      <xdr:row>14</xdr:row>
      <xdr:rowOff>133350</xdr:rowOff>
    </xdr:from>
    <xdr:to>
      <xdr:col>17</xdr:col>
      <xdr:colOff>257175</xdr:colOff>
      <xdr:row>17</xdr:row>
      <xdr:rowOff>66675</xdr:rowOff>
    </xdr:to>
    <xdr:sp>
      <xdr:nvSpPr>
        <xdr:cNvPr id="6" name="四角形吹き出し 29"/>
        <xdr:cNvSpPr>
          <a:spLocks/>
        </xdr:cNvSpPr>
      </xdr:nvSpPr>
      <xdr:spPr>
        <a:xfrm>
          <a:off x="9772650" y="5295900"/>
          <a:ext cx="1552575" cy="876300"/>
        </a:xfrm>
        <a:prstGeom prst="wedgeRectCallout">
          <a:avLst>
            <a:gd name="adj1" fmla="val 47851"/>
            <a:gd name="adj2" fmla="val -104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資格を選択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すると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受験料、登録料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19</xdr:col>
      <xdr:colOff>123825</xdr:colOff>
      <xdr:row>14</xdr:row>
      <xdr:rowOff>142875</xdr:rowOff>
    </xdr:from>
    <xdr:to>
      <xdr:col>20</xdr:col>
      <xdr:colOff>790575</xdr:colOff>
      <xdr:row>17</xdr:row>
      <xdr:rowOff>85725</xdr:rowOff>
    </xdr:to>
    <xdr:sp>
      <xdr:nvSpPr>
        <xdr:cNvPr id="7" name="四角形吹き出し 30"/>
        <xdr:cNvSpPr>
          <a:spLocks/>
        </xdr:cNvSpPr>
      </xdr:nvSpPr>
      <xdr:spPr>
        <a:xfrm>
          <a:off x="12115800" y="5305425"/>
          <a:ext cx="1457325" cy="885825"/>
        </a:xfrm>
        <a:prstGeom prst="wedgeRectCallout">
          <a:avLst>
            <a:gd name="adj1" fmla="val 64087"/>
            <a:gd name="adj2" fmla="val -13699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資格を選択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すると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受験料、登録料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25</xdr:col>
      <xdr:colOff>171450</xdr:colOff>
      <xdr:row>27</xdr:row>
      <xdr:rowOff>266700</xdr:rowOff>
    </xdr:from>
    <xdr:to>
      <xdr:col>27</xdr:col>
      <xdr:colOff>219075</xdr:colOff>
      <xdr:row>30</xdr:row>
      <xdr:rowOff>200025</xdr:rowOff>
    </xdr:to>
    <xdr:sp>
      <xdr:nvSpPr>
        <xdr:cNvPr id="8" name="四角形吹き出し 31"/>
        <xdr:cNvSpPr>
          <a:spLocks/>
        </xdr:cNvSpPr>
      </xdr:nvSpPr>
      <xdr:spPr>
        <a:xfrm>
          <a:off x="16554450" y="9515475"/>
          <a:ext cx="1428750" cy="876300"/>
        </a:xfrm>
        <a:prstGeom prst="wedgeRectCallout">
          <a:avLst>
            <a:gd name="adj1" fmla="val 58648"/>
            <a:gd name="adj2" fmla="val -1575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キャンセルの場合返金額を入力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25390625" style="0" customWidth="1"/>
    <col min="2" max="2" width="15.50390625" style="0" customWidth="1"/>
    <col min="3" max="3" width="4.75390625" style="0" customWidth="1"/>
    <col min="4" max="4" width="4.75390625" style="1" customWidth="1"/>
    <col min="5" max="5" width="12.375" style="139" customWidth="1"/>
    <col min="6" max="6" width="7.125" style="1" customWidth="1"/>
    <col min="7" max="7" width="8.625" style="132" customWidth="1"/>
    <col min="8" max="8" width="5.125" style="1" customWidth="1"/>
    <col min="9" max="9" width="12.875" style="1" customWidth="1"/>
    <col min="10" max="10" width="5.625" style="0" customWidth="1"/>
    <col min="11" max="11" width="5.125" style="0" customWidth="1"/>
    <col min="12" max="12" width="11.25390625" style="0" customWidth="1"/>
    <col min="13" max="13" width="13.125" style="0" customWidth="1"/>
    <col min="14" max="14" width="6.125" style="0" customWidth="1"/>
    <col min="15" max="15" width="5.00390625" style="0" customWidth="1"/>
    <col min="16" max="16" width="11.125" style="0" customWidth="1"/>
    <col min="17" max="17" width="11.50390625" style="0" customWidth="1"/>
    <col min="18" max="18" width="7.125" style="0" customWidth="1"/>
    <col min="19" max="19" width="5.00390625" style="0" customWidth="1"/>
    <col min="20" max="20" width="10.375" style="0" customWidth="1"/>
    <col min="21" max="21" width="11.125" style="0" customWidth="1"/>
    <col min="22" max="22" width="6.625" style="0" customWidth="1"/>
    <col min="23" max="23" width="4.875" style="0" customWidth="1"/>
    <col min="24" max="24" width="11.625" style="0" customWidth="1"/>
    <col min="25" max="25" width="13.00390625" style="0" customWidth="1"/>
    <col min="26" max="26" width="14.50390625" style="6" customWidth="1"/>
    <col min="27" max="27" width="3.625" style="1" customWidth="1"/>
    <col min="28" max="28" width="13.50390625" style="2" customWidth="1"/>
    <col min="29" max="29" width="5.125" style="0" customWidth="1"/>
    <col min="30" max="30" width="2.875" style="0" customWidth="1"/>
  </cols>
  <sheetData>
    <row r="1" spans="1:29" ht="21" customHeight="1">
      <c r="A1" s="7"/>
      <c r="B1" s="7"/>
      <c r="C1" s="7"/>
      <c r="D1" s="7"/>
      <c r="E1" s="252" t="s">
        <v>111</v>
      </c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8"/>
      <c r="AC1" s="7"/>
    </row>
    <row r="2" spans="1:29" ht="8.25" customHeight="1" thickBot="1">
      <c r="A2" s="7"/>
      <c r="B2" s="7"/>
      <c r="C2" s="7"/>
      <c r="D2" s="9"/>
      <c r="F2" s="9"/>
      <c r="G2" s="62"/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0"/>
      <c r="AA2" s="9"/>
      <c r="AB2" s="11"/>
      <c r="AC2" s="7"/>
    </row>
    <row r="3" spans="1:29" ht="17.25" customHeight="1">
      <c r="A3" s="249" t="s">
        <v>109</v>
      </c>
      <c r="B3" s="254" t="s">
        <v>0</v>
      </c>
      <c r="C3" s="246" t="s">
        <v>86</v>
      </c>
      <c r="D3" s="246" t="s">
        <v>87</v>
      </c>
      <c r="E3" s="257" t="s">
        <v>1</v>
      </c>
      <c r="F3" s="260" t="s">
        <v>2</v>
      </c>
      <c r="G3" s="261" t="s">
        <v>3</v>
      </c>
      <c r="H3" s="264" t="s">
        <v>23</v>
      </c>
      <c r="I3" s="265"/>
      <c r="J3" s="234" t="s">
        <v>4</v>
      </c>
      <c r="K3" s="235"/>
      <c r="L3" s="235"/>
      <c r="M3" s="236"/>
      <c r="N3" s="234" t="s">
        <v>7</v>
      </c>
      <c r="O3" s="235"/>
      <c r="P3" s="235"/>
      <c r="Q3" s="236"/>
      <c r="R3" s="234" t="s">
        <v>9</v>
      </c>
      <c r="S3" s="235"/>
      <c r="T3" s="235"/>
      <c r="U3" s="236"/>
      <c r="V3" s="234" t="s">
        <v>10</v>
      </c>
      <c r="W3" s="235"/>
      <c r="X3" s="235"/>
      <c r="Y3" s="236"/>
      <c r="Z3" s="233" t="s">
        <v>14</v>
      </c>
      <c r="AA3" s="233"/>
      <c r="AB3" s="237" t="s">
        <v>12</v>
      </c>
      <c r="AC3" s="203" t="s">
        <v>20</v>
      </c>
    </row>
    <row r="4" spans="1:29" ht="13.5" customHeight="1">
      <c r="A4" s="250"/>
      <c r="B4" s="255"/>
      <c r="C4" s="247"/>
      <c r="D4" s="247"/>
      <c r="E4" s="258"/>
      <c r="F4" s="247"/>
      <c r="G4" s="262"/>
      <c r="H4" s="266"/>
      <c r="I4" s="267"/>
      <c r="J4" s="12" t="s">
        <v>5</v>
      </c>
      <c r="K4" s="13" t="s">
        <v>6</v>
      </c>
      <c r="L4" s="14" t="s">
        <v>26</v>
      </c>
      <c r="M4" s="15" t="s">
        <v>27</v>
      </c>
      <c r="N4" s="12" t="s">
        <v>8</v>
      </c>
      <c r="O4" s="13" t="s">
        <v>6</v>
      </c>
      <c r="P4" s="14" t="s">
        <v>26</v>
      </c>
      <c r="Q4" s="15" t="s">
        <v>27</v>
      </c>
      <c r="R4" s="12" t="s">
        <v>8</v>
      </c>
      <c r="S4" s="13" t="s">
        <v>6</v>
      </c>
      <c r="T4" s="14" t="s">
        <v>26</v>
      </c>
      <c r="U4" s="15" t="s">
        <v>27</v>
      </c>
      <c r="V4" s="12" t="s">
        <v>8</v>
      </c>
      <c r="W4" s="13" t="s">
        <v>6</v>
      </c>
      <c r="X4" s="14" t="s">
        <v>26</v>
      </c>
      <c r="Y4" s="15" t="s">
        <v>27</v>
      </c>
      <c r="Z4" s="16" t="s">
        <v>11</v>
      </c>
      <c r="AA4" s="17" t="s">
        <v>13</v>
      </c>
      <c r="AB4" s="238"/>
      <c r="AC4" s="204" t="s">
        <v>21</v>
      </c>
    </row>
    <row r="5" spans="1:29" s="3" customFormat="1" ht="123.75" customHeight="1">
      <c r="A5" s="251"/>
      <c r="B5" s="256"/>
      <c r="C5" s="248"/>
      <c r="D5" s="248"/>
      <c r="E5" s="259"/>
      <c r="F5" s="248"/>
      <c r="G5" s="263"/>
      <c r="H5" s="239">
        <v>10000</v>
      </c>
      <c r="I5" s="240"/>
      <c r="J5" s="18"/>
      <c r="K5" s="105" t="s">
        <v>57</v>
      </c>
      <c r="L5" s="19">
        <v>5500</v>
      </c>
      <c r="M5" s="20" t="s">
        <v>94</v>
      </c>
      <c r="N5" s="104" t="s">
        <v>58</v>
      </c>
      <c r="O5" s="105" t="s">
        <v>57</v>
      </c>
      <c r="P5" s="102">
        <v>5500</v>
      </c>
      <c r="Q5" s="20" t="s">
        <v>105</v>
      </c>
      <c r="R5" s="104" t="s">
        <v>59</v>
      </c>
      <c r="S5" s="105" t="s">
        <v>57</v>
      </c>
      <c r="T5" s="102">
        <v>5500</v>
      </c>
      <c r="U5" s="20" t="s">
        <v>106</v>
      </c>
      <c r="V5" s="104" t="s">
        <v>60</v>
      </c>
      <c r="W5" s="105" t="s">
        <v>57</v>
      </c>
      <c r="X5" s="102">
        <v>5500</v>
      </c>
      <c r="Y5" s="20" t="s">
        <v>107</v>
      </c>
      <c r="Z5" s="16"/>
      <c r="AA5" s="21"/>
      <c r="AB5" s="22"/>
      <c r="AC5" s="205"/>
    </row>
    <row r="6" spans="1:29" ht="24.75" customHeight="1">
      <c r="A6" s="218">
        <v>1</v>
      </c>
      <c r="B6" s="23" t="s">
        <v>113</v>
      </c>
      <c r="C6" s="178"/>
      <c r="D6" s="179"/>
      <c r="E6" s="140"/>
      <c r="F6" s="24" t="s">
        <v>110</v>
      </c>
      <c r="G6" s="126" t="s">
        <v>112</v>
      </c>
      <c r="H6" s="24" t="s">
        <v>63</v>
      </c>
      <c r="I6" s="25">
        <f>IF(H6="○",10000,"")</f>
        <v>10000</v>
      </c>
      <c r="J6" s="26" t="s">
        <v>76</v>
      </c>
      <c r="K6" s="27"/>
      <c r="L6" s="28">
        <f>IF(J6="初",5500,IF(J6="弐",5500,IF(J6="参",5500,IF(J6="四",5500,IF(J6="五",5500,"")))))</f>
        <v>5500</v>
      </c>
      <c r="M6" s="28">
        <f>IF(J6="初",17000,IF(J6="弐",22000,IF(J6="参",27500,IF(J6="四",44000,IF(J6="五",55000,"")))))</f>
        <v>17000</v>
      </c>
      <c r="N6" s="26" t="s">
        <v>73</v>
      </c>
      <c r="O6" s="27"/>
      <c r="P6" s="29">
        <f>IF(N6="Ｃ",5500,IF(N6="Ｂ",5500,""))</f>
        <v>5500</v>
      </c>
      <c r="Q6" s="40">
        <f>IF(N6="Ｃ",6000,IF(N6="Ｂ",11000,""))</f>
        <v>11000</v>
      </c>
      <c r="R6" s="103" t="s">
        <v>74</v>
      </c>
      <c r="S6" s="27"/>
      <c r="T6" s="29">
        <f>IF(R6="Ｃ",5500,IF(R6="Ｄ",5500,""))</f>
        <v>5500</v>
      </c>
      <c r="U6" s="31">
        <f>IF(R6="Ｃ",22000,IF(R6="Ｄ",11000,""))</f>
        <v>22000</v>
      </c>
      <c r="V6" s="32" t="s">
        <v>73</v>
      </c>
      <c r="W6" s="39"/>
      <c r="X6" s="25">
        <f>IF(V6="Ｂ",5500,IF(V6="Ｃ",5500,IF(V6="Ｄ",5500,"")))</f>
        <v>5500</v>
      </c>
      <c r="Y6" s="30">
        <f>IF(V6="Ｂ",11000,IF(V6="Ｃ",6000,IF(V6="Ｄ",6000,"")))</f>
        <v>11000</v>
      </c>
      <c r="Z6" s="33">
        <f>SUM(I6:Y6)</f>
        <v>93000</v>
      </c>
      <c r="AA6" s="24"/>
      <c r="AB6" s="34">
        <f>IF(K6="否",M6,0)+IF(O6="否",Q6,0)+IF(S6="否",U6,0)+IF(W6="否",Y6,0)</f>
        <v>0</v>
      </c>
      <c r="AC6" s="206"/>
    </row>
    <row r="7" spans="1:29" ht="24.75" customHeight="1">
      <c r="A7" s="214">
        <v>2</v>
      </c>
      <c r="B7" s="35"/>
      <c r="C7" s="180"/>
      <c r="D7" s="181"/>
      <c r="E7" s="141"/>
      <c r="F7" s="36"/>
      <c r="G7" s="126"/>
      <c r="H7" s="24" t="s">
        <v>63</v>
      </c>
      <c r="I7" s="37">
        <f aca="true" t="shared" si="0" ref="I7:I45">IF(H7="○",10000,"")</f>
        <v>10000</v>
      </c>
      <c r="J7" s="38" t="s">
        <v>78</v>
      </c>
      <c r="K7" s="39"/>
      <c r="L7" s="28">
        <f aca="true" t="shared" si="1" ref="L7:L45">IF(J7="初",5500,IF(J7="弐",5500,IF(J7="参",5500,IF(J7="四",5500,IF(J7="五",5500,"")))))</f>
        <v>5500</v>
      </c>
      <c r="M7" s="28">
        <f aca="true" t="shared" si="2" ref="M7:M45">IF(J7="初",17000,IF(J7="弐",22000,IF(J7="参",27500,IF(J7="四",44000,IF(J7="五",55000,"")))))</f>
        <v>22000</v>
      </c>
      <c r="N7" s="38"/>
      <c r="O7" s="39"/>
      <c r="P7" s="28">
        <f aca="true" t="shared" si="3" ref="P7:P45">IF(N7="Ｃ",5500,IF(N7="Ｂ",5500,""))</f>
      </c>
      <c r="Q7" s="40">
        <f aca="true" t="shared" si="4" ref="Q7:Q45">IF(N7="Ｃ",6000,IF(N7="Ｂ",11000,""))</f>
      </c>
      <c r="R7" s="38" t="s">
        <v>74</v>
      </c>
      <c r="S7" s="39"/>
      <c r="T7" s="28">
        <f aca="true" t="shared" si="5" ref="T7:T45">IF(R7="Ｃ",5500,IF(R7="Ｄ",5500,""))</f>
        <v>5500</v>
      </c>
      <c r="U7" s="40">
        <f aca="true" t="shared" si="6" ref="U7:U44">IF(R7="Ｃ",22000,IF(R7="Ｄ",11000,""))</f>
        <v>22000</v>
      </c>
      <c r="V7" s="38" t="s">
        <v>73</v>
      </c>
      <c r="W7" s="39"/>
      <c r="X7" s="28">
        <f aca="true" t="shared" si="7" ref="X7:X45">IF(V7="Ｂ",5500,IF(V7="Ｃ",5500,IF(V7="Ｄ",5500,"")))</f>
        <v>5500</v>
      </c>
      <c r="Y7" s="30">
        <f aca="true" t="shared" si="8" ref="Y7:Y45">IF(V7="Ｂ",11000,IF(V7="Ｃ",6000,IF(V7="Ｄ",6000,"")))</f>
        <v>11000</v>
      </c>
      <c r="Z7" s="41">
        <f aca="true" t="shared" si="9" ref="Z7:Z45">SUM(I7:Y7)</f>
        <v>81500</v>
      </c>
      <c r="AA7" s="36"/>
      <c r="AB7" s="42">
        <f aca="true" t="shared" si="10" ref="AB7:AB45">IF(K7="否",M7,0)+IF(O7="否",Q7,0)+IF(S7="否",U7,0)+IF(W7="否",Y7,0)</f>
        <v>0</v>
      </c>
      <c r="AC7" s="207"/>
    </row>
    <row r="8" spans="1:29" ht="24.75" customHeight="1">
      <c r="A8" s="214">
        <v>3</v>
      </c>
      <c r="B8" s="35"/>
      <c r="C8" s="180"/>
      <c r="D8" s="181"/>
      <c r="E8" s="141"/>
      <c r="F8" s="36"/>
      <c r="G8" s="126"/>
      <c r="H8" s="24" t="s">
        <v>63</v>
      </c>
      <c r="I8" s="37">
        <f t="shared" si="0"/>
        <v>10000</v>
      </c>
      <c r="J8" s="38" t="s">
        <v>79</v>
      </c>
      <c r="K8" s="39"/>
      <c r="L8" s="28">
        <f t="shared" si="1"/>
        <v>5500</v>
      </c>
      <c r="M8" s="28">
        <f t="shared" si="2"/>
        <v>27500</v>
      </c>
      <c r="N8" s="38" t="s">
        <v>74</v>
      </c>
      <c r="O8" s="39"/>
      <c r="P8" s="28">
        <f t="shared" si="3"/>
        <v>5500</v>
      </c>
      <c r="Q8" s="40">
        <f t="shared" si="4"/>
        <v>6000</v>
      </c>
      <c r="R8" s="38"/>
      <c r="S8" s="39"/>
      <c r="T8" s="28">
        <f t="shared" si="5"/>
      </c>
      <c r="U8" s="40">
        <f t="shared" si="6"/>
      </c>
      <c r="V8" s="38" t="s">
        <v>74</v>
      </c>
      <c r="W8" s="39"/>
      <c r="X8" s="28">
        <f t="shared" si="7"/>
        <v>5500</v>
      </c>
      <c r="Y8" s="30">
        <f t="shared" si="8"/>
        <v>6000</v>
      </c>
      <c r="Z8" s="41">
        <f t="shared" si="9"/>
        <v>66000</v>
      </c>
      <c r="AA8" s="36"/>
      <c r="AB8" s="42">
        <f t="shared" si="10"/>
        <v>0</v>
      </c>
      <c r="AC8" s="207"/>
    </row>
    <row r="9" spans="1:29" ht="24.75" customHeight="1">
      <c r="A9" s="214">
        <v>4</v>
      </c>
      <c r="B9" s="35"/>
      <c r="C9" s="180"/>
      <c r="D9" s="181"/>
      <c r="E9" s="141"/>
      <c r="F9" s="36"/>
      <c r="G9" s="126"/>
      <c r="H9" s="24" t="s">
        <v>63</v>
      </c>
      <c r="I9" s="37">
        <f t="shared" si="0"/>
        <v>10000</v>
      </c>
      <c r="J9" s="38" t="s">
        <v>80</v>
      </c>
      <c r="K9" s="39"/>
      <c r="L9" s="28">
        <f t="shared" si="1"/>
        <v>5500</v>
      </c>
      <c r="M9" s="28">
        <f t="shared" si="2"/>
        <v>44000</v>
      </c>
      <c r="N9" s="38"/>
      <c r="O9" s="39"/>
      <c r="P9" s="28">
        <f t="shared" si="3"/>
      </c>
      <c r="Q9" s="40">
        <f t="shared" si="4"/>
      </c>
      <c r="R9" s="38"/>
      <c r="S9" s="39"/>
      <c r="T9" s="28">
        <f t="shared" si="5"/>
      </c>
      <c r="U9" s="40">
        <f t="shared" si="6"/>
      </c>
      <c r="V9" s="38" t="s">
        <v>74</v>
      </c>
      <c r="W9" s="39"/>
      <c r="X9" s="28">
        <f t="shared" si="7"/>
        <v>5500</v>
      </c>
      <c r="Y9" s="30">
        <f t="shared" si="8"/>
        <v>6000</v>
      </c>
      <c r="Z9" s="41">
        <f t="shared" si="9"/>
        <v>71000</v>
      </c>
      <c r="AA9" s="36"/>
      <c r="AB9" s="42">
        <f t="shared" si="10"/>
        <v>0</v>
      </c>
      <c r="AC9" s="207"/>
    </row>
    <row r="10" spans="1:29" ht="24.75" customHeight="1">
      <c r="A10" s="214">
        <v>5</v>
      </c>
      <c r="B10" s="35"/>
      <c r="C10" s="180"/>
      <c r="D10" s="181"/>
      <c r="E10" s="141"/>
      <c r="F10" s="36"/>
      <c r="G10" s="126"/>
      <c r="H10" s="24" t="s">
        <v>63</v>
      </c>
      <c r="I10" s="37">
        <f t="shared" si="0"/>
        <v>10000</v>
      </c>
      <c r="J10" s="38" t="s">
        <v>81</v>
      </c>
      <c r="K10" s="39"/>
      <c r="L10" s="28">
        <f t="shared" si="1"/>
        <v>5500</v>
      </c>
      <c r="M10" s="28">
        <f t="shared" si="2"/>
        <v>55000</v>
      </c>
      <c r="N10" s="38" t="s">
        <v>73</v>
      </c>
      <c r="O10" s="39"/>
      <c r="P10" s="28">
        <f t="shared" si="3"/>
        <v>5500</v>
      </c>
      <c r="Q10" s="40">
        <f t="shared" si="4"/>
        <v>11000</v>
      </c>
      <c r="R10" s="38"/>
      <c r="S10" s="39"/>
      <c r="T10" s="28">
        <f t="shared" si="5"/>
      </c>
      <c r="U10" s="40">
        <f t="shared" si="6"/>
      </c>
      <c r="V10" s="38"/>
      <c r="W10" s="39"/>
      <c r="X10" s="28">
        <f t="shared" si="7"/>
      </c>
      <c r="Y10" s="30">
        <f t="shared" si="8"/>
      </c>
      <c r="Z10" s="41">
        <f t="shared" si="9"/>
        <v>87000</v>
      </c>
      <c r="AA10" s="36"/>
      <c r="AB10" s="42">
        <f t="shared" si="10"/>
        <v>0</v>
      </c>
      <c r="AC10" s="207"/>
    </row>
    <row r="11" spans="1:29" ht="24.75" customHeight="1">
      <c r="A11" s="214">
        <v>6</v>
      </c>
      <c r="B11" s="35"/>
      <c r="C11" s="180"/>
      <c r="D11" s="181"/>
      <c r="E11" s="141"/>
      <c r="F11" s="36"/>
      <c r="G11" s="126"/>
      <c r="H11" s="24" t="s">
        <v>63</v>
      </c>
      <c r="I11" s="37">
        <f t="shared" si="0"/>
        <v>10000</v>
      </c>
      <c r="J11" s="38" t="s">
        <v>81</v>
      </c>
      <c r="K11" s="39"/>
      <c r="L11" s="28">
        <f t="shared" si="1"/>
        <v>5500</v>
      </c>
      <c r="M11" s="28">
        <f t="shared" si="2"/>
        <v>55000</v>
      </c>
      <c r="N11" s="38"/>
      <c r="O11" s="39"/>
      <c r="P11" s="28">
        <f t="shared" si="3"/>
      </c>
      <c r="Q11" s="40">
        <f t="shared" si="4"/>
      </c>
      <c r="R11" s="38" t="s">
        <v>75</v>
      </c>
      <c r="S11" s="27"/>
      <c r="T11" s="28">
        <f t="shared" si="5"/>
        <v>5500</v>
      </c>
      <c r="U11" s="40">
        <f t="shared" si="6"/>
        <v>11000</v>
      </c>
      <c r="V11" s="38"/>
      <c r="W11" s="39"/>
      <c r="X11" s="28">
        <f t="shared" si="7"/>
      </c>
      <c r="Y11" s="30">
        <f t="shared" si="8"/>
      </c>
      <c r="Z11" s="41">
        <f t="shared" si="9"/>
        <v>87000</v>
      </c>
      <c r="AA11" s="36"/>
      <c r="AB11" s="42">
        <f t="shared" si="10"/>
        <v>0</v>
      </c>
      <c r="AC11" s="207"/>
    </row>
    <row r="12" spans="1:29" ht="24.75" customHeight="1">
      <c r="A12" s="214">
        <v>7</v>
      </c>
      <c r="B12" s="35"/>
      <c r="C12" s="180"/>
      <c r="D12" s="181"/>
      <c r="E12" s="141"/>
      <c r="F12" s="36"/>
      <c r="G12" s="126"/>
      <c r="H12" s="24" t="s">
        <v>63</v>
      </c>
      <c r="I12" s="37">
        <f t="shared" si="0"/>
        <v>10000</v>
      </c>
      <c r="J12" s="38"/>
      <c r="K12" s="39"/>
      <c r="L12" s="28">
        <f t="shared" si="1"/>
      </c>
      <c r="M12" s="28">
        <f t="shared" si="2"/>
      </c>
      <c r="N12" s="26"/>
      <c r="O12" s="27"/>
      <c r="P12" s="28">
        <f t="shared" si="3"/>
      </c>
      <c r="Q12" s="40">
        <f t="shared" si="4"/>
      </c>
      <c r="R12" s="26"/>
      <c r="S12" s="27"/>
      <c r="T12" s="28">
        <f t="shared" si="5"/>
      </c>
      <c r="U12" s="40">
        <f t="shared" si="6"/>
      </c>
      <c r="V12" s="38" t="s">
        <v>75</v>
      </c>
      <c r="W12" s="39"/>
      <c r="X12" s="28">
        <f t="shared" si="7"/>
        <v>5500</v>
      </c>
      <c r="Y12" s="30">
        <f t="shared" si="8"/>
        <v>6000</v>
      </c>
      <c r="Z12" s="41">
        <f t="shared" si="9"/>
        <v>21500</v>
      </c>
      <c r="AA12" s="36"/>
      <c r="AB12" s="68">
        <f t="shared" si="10"/>
        <v>0</v>
      </c>
      <c r="AC12" s="207"/>
    </row>
    <row r="13" spans="1:29" ht="24.75" customHeight="1">
      <c r="A13" s="214">
        <v>8</v>
      </c>
      <c r="B13" s="106"/>
      <c r="C13" s="182"/>
      <c r="D13" s="183"/>
      <c r="E13" s="142"/>
      <c r="F13" s="107"/>
      <c r="G13" s="126"/>
      <c r="H13" s="24" t="s">
        <v>63</v>
      </c>
      <c r="I13" s="117">
        <f t="shared" si="0"/>
        <v>10000</v>
      </c>
      <c r="J13" s="110"/>
      <c r="K13" s="111"/>
      <c r="L13" s="118">
        <f t="shared" si="1"/>
      </c>
      <c r="M13" s="28">
        <f t="shared" si="2"/>
      </c>
      <c r="N13" s="110"/>
      <c r="O13" s="111"/>
      <c r="P13" s="118">
        <f t="shared" si="3"/>
      </c>
      <c r="Q13" s="40">
        <f t="shared" si="4"/>
      </c>
      <c r="R13" s="110" t="s">
        <v>75</v>
      </c>
      <c r="S13" s="109"/>
      <c r="T13" s="118">
        <f t="shared" si="5"/>
        <v>5500</v>
      </c>
      <c r="U13" s="40">
        <f t="shared" si="6"/>
        <v>11000</v>
      </c>
      <c r="V13" s="110"/>
      <c r="W13" s="111"/>
      <c r="X13" s="118">
        <f t="shared" si="7"/>
      </c>
      <c r="Y13" s="30">
        <f t="shared" si="8"/>
      </c>
      <c r="Z13" s="119">
        <f t="shared" si="9"/>
        <v>26500</v>
      </c>
      <c r="AA13" s="107"/>
      <c r="AB13" s="120">
        <f t="shared" si="10"/>
        <v>0</v>
      </c>
      <c r="AC13" s="207"/>
    </row>
    <row r="14" spans="1:29" ht="24.75" customHeight="1">
      <c r="A14" s="214">
        <v>9</v>
      </c>
      <c r="B14" s="106"/>
      <c r="C14" s="182"/>
      <c r="D14" s="183"/>
      <c r="E14" s="142"/>
      <c r="F14" s="107"/>
      <c r="G14" s="126"/>
      <c r="H14" s="24" t="s">
        <v>63</v>
      </c>
      <c r="I14" s="117">
        <f t="shared" si="0"/>
        <v>10000</v>
      </c>
      <c r="J14" s="110"/>
      <c r="K14" s="111"/>
      <c r="L14" s="118">
        <f t="shared" si="1"/>
      </c>
      <c r="M14" s="28">
        <f t="shared" si="2"/>
      </c>
      <c r="N14" s="108" t="s">
        <v>74</v>
      </c>
      <c r="O14" s="109"/>
      <c r="P14" s="118">
        <f t="shared" si="3"/>
        <v>5500</v>
      </c>
      <c r="Q14" s="40">
        <f t="shared" si="4"/>
        <v>6000</v>
      </c>
      <c r="R14" s="108"/>
      <c r="S14" s="109"/>
      <c r="T14" s="118">
        <f t="shared" si="5"/>
      </c>
      <c r="U14" s="40">
        <f t="shared" si="6"/>
      </c>
      <c r="V14" s="110"/>
      <c r="W14" s="111"/>
      <c r="X14" s="118">
        <f t="shared" si="7"/>
      </c>
      <c r="Y14" s="30">
        <f t="shared" si="8"/>
      </c>
      <c r="Z14" s="119">
        <f t="shared" si="9"/>
        <v>21500</v>
      </c>
      <c r="AA14" s="107"/>
      <c r="AB14" s="120">
        <f t="shared" si="10"/>
        <v>0</v>
      </c>
      <c r="AC14" s="207"/>
    </row>
    <row r="15" spans="1:29" ht="24.75" customHeight="1">
      <c r="A15" s="214">
        <v>10</v>
      </c>
      <c r="B15" s="106"/>
      <c r="C15" s="182"/>
      <c r="D15" s="183"/>
      <c r="E15" s="142"/>
      <c r="F15" s="107"/>
      <c r="G15" s="126"/>
      <c r="H15" s="24" t="s">
        <v>63</v>
      </c>
      <c r="I15" s="117">
        <f t="shared" si="0"/>
        <v>10000</v>
      </c>
      <c r="J15" s="110"/>
      <c r="K15" s="111"/>
      <c r="L15" s="118">
        <f t="shared" si="1"/>
      </c>
      <c r="M15" s="28">
        <f t="shared" si="2"/>
      </c>
      <c r="N15" s="110"/>
      <c r="O15" s="111"/>
      <c r="P15" s="118">
        <f t="shared" si="3"/>
      </c>
      <c r="Q15" s="40">
        <f t="shared" si="4"/>
      </c>
      <c r="R15" s="110"/>
      <c r="S15" s="111"/>
      <c r="T15" s="118">
        <f t="shared" si="5"/>
      </c>
      <c r="U15" s="40">
        <f t="shared" si="6"/>
      </c>
      <c r="V15" s="110" t="s">
        <v>75</v>
      </c>
      <c r="W15" s="111"/>
      <c r="X15" s="118">
        <f t="shared" si="7"/>
        <v>5500</v>
      </c>
      <c r="Y15" s="30">
        <f t="shared" si="8"/>
        <v>6000</v>
      </c>
      <c r="Z15" s="119">
        <f t="shared" si="9"/>
        <v>21500</v>
      </c>
      <c r="AA15" s="107"/>
      <c r="AB15" s="120">
        <f t="shared" si="10"/>
        <v>0</v>
      </c>
      <c r="AC15" s="207"/>
    </row>
    <row r="16" spans="1:29" ht="24.75" customHeight="1">
      <c r="A16" s="214">
        <v>11</v>
      </c>
      <c r="B16" s="106"/>
      <c r="C16" s="182"/>
      <c r="D16" s="183"/>
      <c r="E16" s="142"/>
      <c r="F16" s="107"/>
      <c r="G16" s="126"/>
      <c r="H16" s="115"/>
      <c r="I16" s="117">
        <f t="shared" si="0"/>
      </c>
      <c r="J16" s="110"/>
      <c r="K16" s="111"/>
      <c r="L16" s="118">
        <f t="shared" si="1"/>
      </c>
      <c r="M16" s="28">
        <f t="shared" si="2"/>
      </c>
      <c r="N16" s="108"/>
      <c r="O16" s="111"/>
      <c r="P16" s="118">
        <f t="shared" si="3"/>
      </c>
      <c r="Q16" s="40">
        <f t="shared" si="4"/>
      </c>
      <c r="R16" s="108"/>
      <c r="S16" s="111"/>
      <c r="T16" s="118">
        <f t="shared" si="5"/>
      </c>
      <c r="U16" s="40">
        <f t="shared" si="6"/>
      </c>
      <c r="V16" s="110"/>
      <c r="W16" s="111"/>
      <c r="X16" s="118">
        <f t="shared" si="7"/>
      </c>
      <c r="Y16" s="30">
        <f t="shared" si="8"/>
      </c>
      <c r="Z16" s="119">
        <f t="shared" si="9"/>
        <v>0</v>
      </c>
      <c r="AA16" s="107"/>
      <c r="AB16" s="120">
        <f t="shared" si="10"/>
        <v>0</v>
      </c>
      <c r="AC16" s="207"/>
    </row>
    <row r="17" spans="1:29" ht="24.75" customHeight="1">
      <c r="A17" s="214">
        <v>12</v>
      </c>
      <c r="B17" s="106"/>
      <c r="C17" s="182"/>
      <c r="D17" s="183"/>
      <c r="E17" s="142"/>
      <c r="F17" s="107"/>
      <c r="G17" s="126"/>
      <c r="H17" s="115"/>
      <c r="I17" s="117">
        <f t="shared" si="0"/>
      </c>
      <c r="J17" s="110"/>
      <c r="K17" s="111"/>
      <c r="L17" s="118">
        <f t="shared" si="1"/>
      </c>
      <c r="M17" s="28">
        <f t="shared" si="2"/>
      </c>
      <c r="N17" s="110"/>
      <c r="O17" s="111"/>
      <c r="P17" s="118">
        <f t="shared" si="3"/>
      </c>
      <c r="Q17" s="40">
        <f t="shared" si="4"/>
      </c>
      <c r="R17" s="110"/>
      <c r="S17" s="111"/>
      <c r="T17" s="118">
        <f t="shared" si="5"/>
      </c>
      <c r="U17" s="40">
        <f t="shared" si="6"/>
      </c>
      <c r="V17" s="110"/>
      <c r="W17" s="111"/>
      <c r="X17" s="118">
        <f t="shared" si="7"/>
      </c>
      <c r="Y17" s="30">
        <f t="shared" si="8"/>
      </c>
      <c r="Z17" s="119">
        <f t="shared" si="9"/>
        <v>0</v>
      </c>
      <c r="AA17" s="107"/>
      <c r="AB17" s="120">
        <f t="shared" si="10"/>
        <v>0</v>
      </c>
      <c r="AC17" s="207"/>
    </row>
    <row r="18" spans="1:29" ht="24.75" customHeight="1">
      <c r="A18" s="214">
        <v>13</v>
      </c>
      <c r="B18" s="106"/>
      <c r="C18" s="182"/>
      <c r="D18" s="183"/>
      <c r="E18" s="147"/>
      <c r="F18" s="107"/>
      <c r="G18" s="126"/>
      <c r="H18" s="115"/>
      <c r="I18" s="117">
        <f t="shared" si="0"/>
      </c>
      <c r="J18" s="110"/>
      <c r="K18" s="111"/>
      <c r="L18" s="121">
        <f t="shared" si="1"/>
      </c>
      <c r="M18" s="28">
        <f t="shared" si="2"/>
      </c>
      <c r="N18" s="108"/>
      <c r="O18" s="109"/>
      <c r="P18" s="121">
        <f t="shared" si="3"/>
      </c>
      <c r="Q18" s="40">
        <f t="shared" si="4"/>
      </c>
      <c r="R18" s="108"/>
      <c r="S18" s="109"/>
      <c r="T18" s="121">
        <f t="shared" si="5"/>
      </c>
      <c r="U18" s="40">
        <f t="shared" si="6"/>
      </c>
      <c r="V18" s="112"/>
      <c r="W18" s="113"/>
      <c r="X18" s="121">
        <f t="shared" si="7"/>
      </c>
      <c r="Y18" s="30">
        <f t="shared" si="8"/>
      </c>
      <c r="Z18" s="119">
        <f t="shared" si="9"/>
        <v>0</v>
      </c>
      <c r="AA18" s="107"/>
      <c r="AB18" s="120">
        <f t="shared" si="10"/>
        <v>0</v>
      </c>
      <c r="AC18" s="207"/>
    </row>
    <row r="19" spans="1:29" ht="24.75" customHeight="1">
      <c r="A19" s="214">
        <v>14</v>
      </c>
      <c r="B19" s="114"/>
      <c r="C19" s="184"/>
      <c r="D19" s="185"/>
      <c r="E19" s="143"/>
      <c r="F19" s="115"/>
      <c r="G19" s="126"/>
      <c r="H19" s="115"/>
      <c r="I19" s="122">
        <f t="shared" si="0"/>
      </c>
      <c r="J19" s="110"/>
      <c r="K19" s="111"/>
      <c r="L19" s="118">
        <f t="shared" si="1"/>
      </c>
      <c r="M19" s="28">
        <f t="shared" si="2"/>
      </c>
      <c r="N19" s="110"/>
      <c r="O19" s="111"/>
      <c r="P19" s="123">
        <f t="shared" si="3"/>
      </c>
      <c r="Q19" s="40">
        <f t="shared" si="4"/>
      </c>
      <c r="R19" s="110"/>
      <c r="S19" s="111"/>
      <c r="T19" s="118">
        <f t="shared" si="5"/>
      </c>
      <c r="U19" s="40">
        <f t="shared" si="6"/>
      </c>
      <c r="V19" s="112"/>
      <c r="W19" s="111"/>
      <c r="X19" s="117">
        <f t="shared" si="7"/>
      </c>
      <c r="Y19" s="30">
        <f t="shared" si="8"/>
      </c>
      <c r="Z19" s="124">
        <f t="shared" si="9"/>
        <v>0</v>
      </c>
      <c r="AA19" s="115"/>
      <c r="AB19" s="125">
        <f t="shared" si="10"/>
        <v>0</v>
      </c>
      <c r="AC19" s="206"/>
    </row>
    <row r="20" spans="1:29" ht="24.75" customHeight="1">
      <c r="A20" s="214">
        <v>15</v>
      </c>
      <c r="B20" s="106"/>
      <c r="C20" s="182"/>
      <c r="D20" s="183"/>
      <c r="E20" s="142"/>
      <c r="F20" s="107"/>
      <c r="G20" s="126"/>
      <c r="H20" s="115"/>
      <c r="I20" s="117">
        <f t="shared" si="0"/>
      </c>
      <c r="J20" s="110"/>
      <c r="K20" s="111"/>
      <c r="L20" s="118">
        <f t="shared" si="1"/>
      </c>
      <c r="M20" s="28">
        <f t="shared" si="2"/>
      </c>
      <c r="N20" s="108"/>
      <c r="O20" s="109"/>
      <c r="P20" s="118">
        <f t="shared" si="3"/>
      </c>
      <c r="Q20" s="40">
        <f t="shared" si="4"/>
      </c>
      <c r="R20" s="108"/>
      <c r="S20" s="109"/>
      <c r="T20" s="118">
        <f t="shared" si="5"/>
      </c>
      <c r="U20" s="40">
        <f t="shared" si="6"/>
      </c>
      <c r="V20" s="110"/>
      <c r="W20" s="111"/>
      <c r="X20" s="118">
        <f t="shared" si="7"/>
      </c>
      <c r="Y20" s="30">
        <f t="shared" si="8"/>
      </c>
      <c r="Z20" s="119">
        <f t="shared" si="9"/>
        <v>0</v>
      </c>
      <c r="AA20" s="107"/>
      <c r="AB20" s="120">
        <f t="shared" si="10"/>
        <v>0</v>
      </c>
      <c r="AC20" s="207"/>
    </row>
    <row r="21" spans="1:29" ht="24.75" customHeight="1">
      <c r="A21" s="214">
        <v>16</v>
      </c>
      <c r="B21" s="106"/>
      <c r="C21" s="182"/>
      <c r="D21" s="183"/>
      <c r="E21" s="142"/>
      <c r="F21" s="107"/>
      <c r="G21" s="126"/>
      <c r="H21" s="115"/>
      <c r="I21" s="117">
        <f t="shared" si="0"/>
      </c>
      <c r="J21" s="110"/>
      <c r="K21" s="111"/>
      <c r="L21" s="118">
        <f t="shared" si="1"/>
      </c>
      <c r="M21" s="28">
        <f t="shared" si="2"/>
      </c>
      <c r="N21" s="110"/>
      <c r="O21" s="111"/>
      <c r="P21" s="118">
        <f t="shared" si="3"/>
      </c>
      <c r="Q21" s="40">
        <f t="shared" si="4"/>
      </c>
      <c r="R21" s="110"/>
      <c r="S21" s="109"/>
      <c r="T21" s="118">
        <f t="shared" si="5"/>
      </c>
      <c r="U21" s="40">
        <f t="shared" si="6"/>
      </c>
      <c r="V21" s="112"/>
      <c r="W21" s="111"/>
      <c r="X21" s="118">
        <f t="shared" si="7"/>
      </c>
      <c r="Y21" s="30">
        <f t="shared" si="8"/>
      </c>
      <c r="Z21" s="119">
        <f t="shared" si="9"/>
        <v>0</v>
      </c>
      <c r="AA21" s="107"/>
      <c r="AB21" s="120">
        <f t="shared" si="10"/>
        <v>0</v>
      </c>
      <c r="AC21" s="207"/>
    </row>
    <row r="22" spans="1:29" ht="24.75" customHeight="1">
      <c r="A22" s="214">
        <v>17</v>
      </c>
      <c r="B22" s="106"/>
      <c r="C22" s="182"/>
      <c r="D22" s="183"/>
      <c r="E22" s="142"/>
      <c r="F22" s="107"/>
      <c r="G22" s="126"/>
      <c r="H22" s="115"/>
      <c r="I22" s="117">
        <f t="shared" si="0"/>
      </c>
      <c r="J22" s="110"/>
      <c r="K22" s="111"/>
      <c r="L22" s="118">
        <f t="shared" si="1"/>
      </c>
      <c r="M22" s="28">
        <f t="shared" si="2"/>
      </c>
      <c r="N22" s="110"/>
      <c r="O22" s="111"/>
      <c r="P22" s="118">
        <f t="shared" si="3"/>
      </c>
      <c r="Q22" s="40">
        <f t="shared" si="4"/>
      </c>
      <c r="R22" s="110"/>
      <c r="S22" s="109"/>
      <c r="T22" s="118">
        <f t="shared" si="5"/>
      </c>
      <c r="U22" s="40">
        <f t="shared" si="6"/>
      </c>
      <c r="V22" s="110"/>
      <c r="W22" s="116"/>
      <c r="X22" s="118">
        <f t="shared" si="7"/>
      </c>
      <c r="Y22" s="30">
        <f t="shared" si="8"/>
      </c>
      <c r="Z22" s="119">
        <f t="shared" si="9"/>
        <v>0</v>
      </c>
      <c r="AA22" s="107"/>
      <c r="AB22" s="120">
        <f t="shared" si="10"/>
        <v>0</v>
      </c>
      <c r="AC22" s="207"/>
    </row>
    <row r="23" spans="1:29" ht="24.75" customHeight="1">
      <c r="A23" s="214">
        <v>18</v>
      </c>
      <c r="B23" s="106"/>
      <c r="C23" s="182"/>
      <c r="D23" s="183"/>
      <c r="E23" s="142"/>
      <c r="F23" s="107"/>
      <c r="G23" s="126"/>
      <c r="H23" s="115"/>
      <c r="I23" s="117">
        <f t="shared" si="0"/>
      </c>
      <c r="J23" s="110"/>
      <c r="K23" s="111"/>
      <c r="L23" s="118">
        <f t="shared" si="1"/>
      </c>
      <c r="M23" s="28">
        <f t="shared" si="2"/>
      </c>
      <c r="N23" s="110"/>
      <c r="O23" s="111"/>
      <c r="P23" s="118">
        <f t="shared" si="3"/>
      </c>
      <c r="Q23" s="40">
        <f t="shared" si="4"/>
      </c>
      <c r="R23" s="110"/>
      <c r="S23" s="109"/>
      <c r="T23" s="118">
        <f t="shared" si="5"/>
      </c>
      <c r="U23" s="40">
        <f t="shared" si="6"/>
      </c>
      <c r="V23" s="110"/>
      <c r="W23" s="111"/>
      <c r="X23" s="118">
        <f t="shared" si="7"/>
      </c>
      <c r="Y23" s="30">
        <f t="shared" si="8"/>
      </c>
      <c r="Z23" s="119">
        <f t="shared" si="9"/>
        <v>0</v>
      </c>
      <c r="AA23" s="107"/>
      <c r="AB23" s="120">
        <f t="shared" si="10"/>
        <v>0</v>
      </c>
      <c r="AC23" s="207"/>
    </row>
    <row r="24" spans="1:29" ht="24.75" customHeight="1">
      <c r="A24" s="214">
        <v>19</v>
      </c>
      <c r="B24" s="106"/>
      <c r="C24" s="182"/>
      <c r="D24" s="183"/>
      <c r="E24" s="142"/>
      <c r="F24" s="107"/>
      <c r="G24" s="126"/>
      <c r="H24" s="115"/>
      <c r="I24" s="117">
        <f t="shared" si="0"/>
      </c>
      <c r="J24" s="110"/>
      <c r="K24" s="111"/>
      <c r="L24" s="118">
        <f t="shared" si="1"/>
      </c>
      <c r="M24" s="28">
        <f t="shared" si="2"/>
      </c>
      <c r="N24" s="108"/>
      <c r="O24" s="111"/>
      <c r="P24" s="118">
        <f t="shared" si="3"/>
      </c>
      <c r="Q24" s="40">
        <f t="shared" si="4"/>
      </c>
      <c r="R24" s="108"/>
      <c r="S24" s="111"/>
      <c r="T24" s="118">
        <f t="shared" si="5"/>
      </c>
      <c r="U24" s="40">
        <f t="shared" si="6"/>
      </c>
      <c r="V24" s="110"/>
      <c r="W24" s="111"/>
      <c r="X24" s="118">
        <f t="shared" si="7"/>
      </c>
      <c r="Y24" s="30">
        <f t="shared" si="8"/>
      </c>
      <c r="Z24" s="119">
        <f t="shared" si="9"/>
        <v>0</v>
      </c>
      <c r="AA24" s="107"/>
      <c r="AB24" s="120">
        <f t="shared" si="10"/>
        <v>0</v>
      </c>
      <c r="AC24" s="207"/>
    </row>
    <row r="25" spans="1:29" ht="24.75" customHeight="1">
      <c r="A25" s="214">
        <v>20</v>
      </c>
      <c r="B25" s="106"/>
      <c r="C25" s="182"/>
      <c r="D25" s="183"/>
      <c r="E25" s="142"/>
      <c r="F25" s="107"/>
      <c r="G25" s="126"/>
      <c r="H25" s="115"/>
      <c r="I25" s="117">
        <f t="shared" si="0"/>
      </c>
      <c r="J25" s="110"/>
      <c r="K25" s="111"/>
      <c r="L25" s="118">
        <f t="shared" si="1"/>
      </c>
      <c r="M25" s="28">
        <f t="shared" si="2"/>
      </c>
      <c r="N25" s="110"/>
      <c r="O25" s="111"/>
      <c r="P25" s="118">
        <f t="shared" si="3"/>
      </c>
      <c r="Q25" s="40">
        <f t="shared" si="4"/>
      </c>
      <c r="R25" s="110"/>
      <c r="S25" s="109"/>
      <c r="T25" s="118">
        <f t="shared" si="5"/>
      </c>
      <c r="U25" s="40">
        <f t="shared" si="6"/>
      </c>
      <c r="V25" s="110"/>
      <c r="W25" s="111"/>
      <c r="X25" s="118">
        <f t="shared" si="7"/>
      </c>
      <c r="Y25" s="30">
        <f t="shared" si="8"/>
      </c>
      <c r="Z25" s="119">
        <f t="shared" si="9"/>
        <v>0</v>
      </c>
      <c r="AA25" s="107"/>
      <c r="AB25" s="125">
        <v>21000</v>
      </c>
      <c r="AC25" s="208" t="s">
        <v>64</v>
      </c>
    </row>
    <row r="26" spans="1:29" ht="24.75" customHeight="1">
      <c r="A26" s="214">
        <v>21</v>
      </c>
      <c r="B26" s="106"/>
      <c r="C26" s="182"/>
      <c r="D26" s="183"/>
      <c r="E26" s="142"/>
      <c r="F26" s="107"/>
      <c r="G26" s="126"/>
      <c r="H26" s="115"/>
      <c r="I26" s="117">
        <f t="shared" si="0"/>
      </c>
      <c r="J26" s="110"/>
      <c r="K26" s="111"/>
      <c r="L26" s="118">
        <f t="shared" si="1"/>
      </c>
      <c r="M26" s="28">
        <f t="shared" si="2"/>
      </c>
      <c r="N26" s="110"/>
      <c r="O26" s="111"/>
      <c r="P26" s="118">
        <f t="shared" si="3"/>
      </c>
      <c r="Q26" s="40">
        <f t="shared" si="4"/>
      </c>
      <c r="R26" s="110"/>
      <c r="S26" s="111"/>
      <c r="T26" s="118">
        <f t="shared" si="5"/>
      </c>
      <c r="U26" s="40">
        <f t="shared" si="6"/>
      </c>
      <c r="V26" s="110"/>
      <c r="W26" s="111"/>
      <c r="X26" s="118">
        <f t="shared" si="7"/>
      </c>
      <c r="Y26" s="30">
        <f t="shared" si="8"/>
      </c>
      <c r="Z26" s="119">
        <f t="shared" si="9"/>
        <v>0</v>
      </c>
      <c r="AA26" s="107"/>
      <c r="AB26" s="120">
        <f t="shared" si="10"/>
        <v>0</v>
      </c>
      <c r="AC26" s="207"/>
    </row>
    <row r="27" spans="1:29" ht="24.75" customHeight="1">
      <c r="A27" s="214">
        <v>22</v>
      </c>
      <c r="B27" s="106"/>
      <c r="C27" s="182"/>
      <c r="D27" s="183"/>
      <c r="E27" s="142"/>
      <c r="F27" s="107"/>
      <c r="G27" s="126"/>
      <c r="H27" s="115"/>
      <c r="I27" s="117">
        <f t="shared" si="0"/>
      </c>
      <c r="J27" s="110"/>
      <c r="K27" s="111"/>
      <c r="L27" s="118">
        <f t="shared" si="1"/>
      </c>
      <c r="M27" s="28">
        <f t="shared" si="2"/>
      </c>
      <c r="N27" s="110"/>
      <c r="O27" s="111"/>
      <c r="P27" s="118">
        <f t="shared" si="3"/>
      </c>
      <c r="Q27" s="40">
        <f t="shared" si="4"/>
      </c>
      <c r="R27" s="110"/>
      <c r="S27" s="111"/>
      <c r="T27" s="118">
        <f t="shared" si="5"/>
      </c>
      <c r="U27" s="40">
        <f t="shared" si="6"/>
      </c>
      <c r="V27" s="110"/>
      <c r="W27" s="111"/>
      <c r="X27" s="118">
        <f t="shared" si="7"/>
      </c>
      <c r="Y27" s="30">
        <f t="shared" si="8"/>
      </c>
      <c r="Z27" s="119">
        <f t="shared" si="9"/>
        <v>0</v>
      </c>
      <c r="AA27" s="107"/>
      <c r="AB27" s="120">
        <f t="shared" si="10"/>
        <v>0</v>
      </c>
      <c r="AC27" s="207"/>
    </row>
    <row r="28" spans="1:29" ht="24.75" customHeight="1">
      <c r="A28" s="214">
        <v>23</v>
      </c>
      <c r="B28" s="106"/>
      <c r="C28" s="182"/>
      <c r="D28" s="183"/>
      <c r="E28" s="142"/>
      <c r="F28" s="107"/>
      <c r="G28" s="126"/>
      <c r="H28" s="115"/>
      <c r="I28" s="117">
        <f t="shared" si="0"/>
      </c>
      <c r="J28" s="110"/>
      <c r="K28" s="111"/>
      <c r="L28" s="118">
        <f t="shared" si="1"/>
      </c>
      <c r="M28" s="28">
        <f t="shared" si="2"/>
      </c>
      <c r="N28" s="110"/>
      <c r="O28" s="111"/>
      <c r="P28" s="118">
        <f t="shared" si="3"/>
      </c>
      <c r="Q28" s="40">
        <f t="shared" si="4"/>
      </c>
      <c r="R28" s="110"/>
      <c r="S28" s="111"/>
      <c r="T28" s="118">
        <f t="shared" si="5"/>
      </c>
      <c r="U28" s="40">
        <f t="shared" si="6"/>
      </c>
      <c r="V28" s="110"/>
      <c r="W28" s="111"/>
      <c r="X28" s="118">
        <f t="shared" si="7"/>
      </c>
      <c r="Y28" s="30">
        <f t="shared" si="8"/>
      </c>
      <c r="Z28" s="119">
        <f t="shared" si="9"/>
        <v>0</v>
      </c>
      <c r="AA28" s="107"/>
      <c r="AB28" s="120">
        <f t="shared" si="10"/>
        <v>0</v>
      </c>
      <c r="AC28" s="207"/>
    </row>
    <row r="29" spans="1:29" ht="24.75" customHeight="1">
      <c r="A29" s="214">
        <v>24</v>
      </c>
      <c r="B29" s="106"/>
      <c r="C29" s="182"/>
      <c r="D29" s="183"/>
      <c r="E29" s="142"/>
      <c r="F29" s="107"/>
      <c r="G29" s="126"/>
      <c r="H29" s="115"/>
      <c r="I29" s="117">
        <f t="shared" si="0"/>
      </c>
      <c r="J29" s="110"/>
      <c r="K29" s="111"/>
      <c r="L29" s="118">
        <f t="shared" si="1"/>
      </c>
      <c r="M29" s="28">
        <f t="shared" si="2"/>
      </c>
      <c r="N29" s="110"/>
      <c r="O29" s="111"/>
      <c r="P29" s="118">
        <f t="shared" si="3"/>
      </c>
      <c r="Q29" s="40">
        <f t="shared" si="4"/>
      </c>
      <c r="R29" s="110"/>
      <c r="S29" s="111"/>
      <c r="T29" s="118">
        <f t="shared" si="5"/>
      </c>
      <c r="U29" s="40">
        <f t="shared" si="6"/>
      </c>
      <c r="V29" s="110"/>
      <c r="W29" s="111"/>
      <c r="X29" s="118">
        <f t="shared" si="7"/>
      </c>
      <c r="Y29" s="30">
        <f t="shared" si="8"/>
      </c>
      <c r="Z29" s="119">
        <f t="shared" si="9"/>
        <v>0</v>
      </c>
      <c r="AA29" s="107"/>
      <c r="AB29" s="120">
        <f t="shared" si="10"/>
        <v>0</v>
      </c>
      <c r="AC29" s="207"/>
    </row>
    <row r="30" spans="1:29" ht="24.75" customHeight="1">
      <c r="A30" s="214">
        <v>25</v>
      </c>
      <c r="B30" s="114"/>
      <c r="C30" s="184"/>
      <c r="D30" s="183"/>
      <c r="E30" s="143"/>
      <c r="F30" s="107"/>
      <c r="G30" s="126"/>
      <c r="H30" s="115"/>
      <c r="I30" s="122">
        <f t="shared" si="0"/>
      </c>
      <c r="J30" s="110"/>
      <c r="K30" s="111"/>
      <c r="L30" s="118">
        <f t="shared" si="1"/>
      </c>
      <c r="M30" s="28">
        <f t="shared" si="2"/>
      </c>
      <c r="N30" s="110"/>
      <c r="O30" s="111"/>
      <c r="P30" s="123">
        <f t="shared" si="3"/>
      </c>
      <c r="Q30" s="40">
        <f t="shared" si="4"/>
      </c>
      <c r="R30" s="110"/>
      <c r="S30" s="111"/>
      <c r="T30" s="118">
        <f t="shared" si="5"/>
      </c>
      <c r="U30" s="40">
        <f t="shared" si="6"/>
      </c>
      <c r="V30" s="110"/>
      <c r="W30" s="111"/>
      <c r="X30" s="118">
        <f aca="true" t="shared" si="11" ref="X30:X43">IF(V30="Ｂ",5500,IF(V30="Ｃ",5500,IF(V30="Ｄ",5500,"")))</f>
      </c>
      <c r="Y30" s="30">
        <f aca="true" t="shared" si="12" ref="Y30:Y43">IF(V30="Ｂ",11000,IF(V30="Ｃ",6000,IF(V30="Ｄ",6000,"")))</f>
      </c>
      <c r="Z30" s="124">
        <f t="shared" si="9"/>
        <v>0</v>
      </c>
      <c r="AA30" s="115"/>
      <c r="AB30" s="125">
        <f t="shared" si="10"/>
        <v>0</v>
      </c>
      <c r="AC30" s="206"/>
    </row>
    <row r="31" spans="1:29" ht="24.75" customHeight="1">
      <c r="A31" s="214">
        <v>26</v>
      </c>
      <c r="B31" s="114"/>
      <c r="C31" s="184"/>
      <c r="D31" s="185"/>
      <c r="E31" s="143"/>
      <c r="F31" s="115"/>
      <c r="G31" s="126"/>
      <c r="H31" s="115"/>
      <c r="I31" s="122">
        <f t="shared" si="0"/>
      </c>
      <c r="J31" s="110"/>
      <c r="K31" s="111"/>
      <c r="L31" s="118">
        <f t="shared" si="1"/>
      </c>
      <c r="M31" s="28">
        <f t="shared" si="2"/>
      </c>
      <c r="N31" s="110"/>
      <c r="O31" s="111"/>
      <c r="P31" s="123">
        <f t="shared" si="3"/>
      </c>
      <c r="Q31" s="40">
        <f t="shared" si="4"/>
      </c>
      <c r="R31" s="110"/>
      <c r="S31" s="111"/>
      <c r="T31" s="118">
        <f t="shared" si="5"/>
      </c>
      <c r="U31" s="40">
        <f t="shared" si="6"/>
      </c>
      <c r="V31" s="112"/>
      <c r="W31" s="111"/>
      <c r="X31" s="118">
        <f t="shared" si="11"/>
      </c>
      <c r="Y31" s="30">
        <f t="shared" si="12"/>
      </c>
      <c r="Z31" s="119">
        <f t="shared" si="9"/>
        <v>0</v>
      </c>
      <c r="AA31" s="107"/>
      <c r="AB31" s="120">
        <f t="shared" si="10"/>
        <v>0</v>
      </c>
      <c r="AC31" s="207"/>
    </row>
    <row r="32" spans="1:29" ht="24.75" customHeight="1">
      <c r="A32" s="214">
        <v>27</v>
      </c>
      <c r="B32" s="106"/>
      <c r="C32" s="182"/>
      <c r="D32" s="183"/>
      <c r="E32" s="142"/>
      <c r="F32" s="107"/>
      <c r="G32" s="126"/>
      <c r="H32" s="115"/>
      <c r="I32" s="117">
        <f t="shared" si="0"/>
      </c>
      <c r="J32" s="110"/>
      <c r="K32" s="111"/>
      <c r="L32" s="118">
        <f t="shared" si="1"/>
      </c>
      <c r="M32" s="28">
        <f t="shared" si="2"/>
      </c>
      <c r="N32" s="110"/>
      <c r="O32" s="111"/>
      <c r="P32" s="118">
        <f t="shared" si="3"/>
      </c>
      <c r="Q32" s="40">
        <f t="shared" si="4"/>
      </c>
      <c r="R32" s="110"/>
      <c r="S32" s="111"/>
      <c r="T32" s="118">
        <f t="shared" si="5"/>
      </c>
      <c r="U32" s="40">
        <f t="shared" si="6"/>
      </c>
      <c r="V32" s="110"/>
      <c r="W32" s="111"/>
      <c r="X32" s="118">
        <f t="shared" si="11"/>
      </c>
      <c r="Y32" s="30">
        <f t="shared" si="12"/>
      </c>
      <c r="Z32" s="119">
        <f t="shared" si="9"/>
        <v>0</v>
      </c>
      <c r="AA32" s="107"/>
      <c r="AB32" s="120">
        <f t="shared" si="10"/>
        <v>0</v>
      </c>
      <c r="AC32" s="207"/>
    </row>
    <row r="33" spans="1:29" ht="24.75" customHeight="1">
      <c r="A33" s="214">
        <v>28</v>
      </c>
      <c r="B33" s="106"/>
      <c r="C33" s="182"/>
      <c r="D33" s="183"/>
      <c r="E33" s="142"/>
      <c r="F33" s="107"/>
      <c r="G33" s="126"/>
      <c r="H33" s="115"/>
      <c r="I33" s="117">
        <f t="shared" si="0"/>
      </c>
      <c r="J33" s="110"/>
      <c r="K33" s="111"/>
      <c r="L33" s="118">
        <f t="shared" si="1"/>
      </c>
      <c r="M33" s="28">
        <f t="shared" si="2"/>
      </c>
      <c r="N33" s="110"/>
      <c r="O33" s="111"/>
      <c r="P33" s="118">
        <f t="shared" si="3"/>
      </c>
      <c r="Q33" s="40">
        <f t="shared" si="4"/>
      </c>
      <c r="R33" s="110"/>
      <c r="S33" s="111"/>
      <c r="T33" s="118">
        <f t="shared" si="5"/>
      </c>
      <c r="U33" s="40">
        <f t="shared" si="6"/>
      </c>
      <c r="V33" s="110"/>
      <c r="W33" s="111"/>
      <c r="X33" s="118">
        <f t="shared" si="11"/>
      </c>
      <c r="Y33" s="30">
        <f t="shared" si="12"/>
      </c>
      <c r="Z33" s="119">
        <f t="shared" si="9"/>
        <v>0</v>
      </c>
      <c r="AA33" s="107"/>
      <c r="AB33" s="120">
        <f t="shared" si="10"/>
        <v>0</v>
      </c>
      <c r="AC33" s="207"/>
    </row>
    <row r="34" spans="1:29" ht="24.75" customHeight="1">
      <c r="A34" s="214">
        <v>29</v>
      </c>
      <c r="B34" s="106"/>
      <c r="C34" s="182"/>
      <c r="D34" s="183"/>
      <c r="E34" s="142"/>
      <c r="F34" s="107"/>
      <c r="G34" s="126"/>
      <c r="H34" s="115"/>
      <c r="I34" s="117">
        <f t="shared" si="0"/>
      </c>
      <c r="J34" s="110"/>
      <c r="K34" s="111"/>
      <c r="L34" s="118">
        <f t="shared" si="1"/>
      </c>
      <c r="M34" s="28">
        <f t="shared" si="2"/>
      </c>
      <c r="N34" s="110"/>
      <c r="O34" s="111"/>
      <c r="P34" s="118">
        <f t="shared" si="3"/>
      </c>
      <c r="Q34" s="40">
        <f t="shared" si="4"/>
      </c>
      <c r="R34" s="110"/>
      <c r="S34" s="111"/>
      <c r="T34" s="118">
        <f t="shared" si="5"/>
      </c>
      <c r="U34" s="40">
        <f t="shared" si="6"/>
      </c>
      <c r="V34" s="110"/>
      <c r="W34" s="111"/>
      <c r="X34" s="118">
        <f t="shared" si="11"/>
      </c>
      <c r="Y34" s="30">
        <f t="shared" si="12"/>
      </c>
      <c r="Z34" s="119">
        <f t="shared" si="9"/>
        <v>0</v>
      </c>
      <c r="AA34" s="107"/>
      <c r="AB34" s="120">
        <f t="shared" si="10"/>
        <v>0</v>
      </c>
      <c r="AC34" s="207"/>
    </row>
    <row r="35" spans="1:29" ht="24.75" customHeight="1">
      <c r="A35" s="214">
        <v>30</v>
      </c>
      <c r="B35" s="106"/>
      <c r="C35" s="182"/>
      <c r="D35" s="183"/>
      <c r="E35" s="142"/>
      <c r="F35" s="107"/>
      <c r="G35" s="126"/>
      <c r="H35" s="115"/>
      <c r="I35" s="117">
        <f t="shared" si="0"/>
      </c>
      <c r="J35" s="110"/>
      <c r="K35" s="111"/>
      <c r="L35" s="118">
        <f t="shared" si="1"/>
      </c>
      <c r="M35" s="28">
        <f t="shared" si="2"/>
      </c>
      <c r="N35" s="110"/>
      <c r="O35" s="111"/>
      <c r="P35" s="118">
        <f t="shared" si="3"/>
      </c>
      <c r="Q35" s="40">
        <f t="shared" si="4"/>
      </c>
      <c r="R35" s="110"/>
      <c r="S35" s="111"/>
      <c r="T35" s="118">
        <f t="shared" si="5"/>
      </c>
      <c r="U35" s="40">
        <f t="shared" si="6"/>
      </c>
      <c r="V35" s="110"/>
      <c r="W35" s="111"/>
      <c r="X35" s="118">
        <f t="shared" si="11"/>
      </c>
      <c r="Y35" s="30">
        <f t="shared" si="12"/>
      </c>
      <c r="Z35" s="119">
        <f t="shared" si="9"/>
        <v>0</v>
      </c>
      <c r="AA35" s="107"/>
      <c r="AB35" s="120">
        <f t="shared" si="10"/>
        <v>0</v>
      </c>
      <c r="AC35" s="207"/>
    </row>
    <row r="36" spans="1:29" ht="24.75" customHeight="1">
      <c r="A36" s="214">
        <v>31</v>
      </c>
      <c r="B36" s="106"/>
      <c r="C36" s="182"/>
      <c r="D36" s="183"/>
      <c r="E36" s="142"/>
      <c r="F36" s="107"/>
      <c r="G36" s="126"/>
      <c r="H36" s="115"/>
      <c r="I36" s="117">
        <f t="shared" si="0"/>
      </c>
      <c r="J36" s="110"/>
      <c r="K36" s="111"/>
      <c r="L36" s="118">
        <f t="shared" si="1"/>
      </c>
      <c r="M36" s="28">
        <f t="shared" si="2"/>
      </c>
      <c r="N36" s="110"/>
      <c r="O36" s="111"/>
      <c r="P36" s="118">
        <f t="shared" si="3"/>
      </c>
      <c r="Q36" s="40">
        <f t="shared" si="4"/>
      </c>
      <c r="R36" s="110"/>
      <c r="S36" s="111"/>
      <c r="T36" s="118">
        <f t="shared" si="5"/>
      </c>
      <c r="U36" s="40">
        <f t="shared" si="6"/>
      </c>
      <c r="V36" s="110"/>
      <c r="W36" s="111"/>
      <c r="X36" s="118">
        <f t="shared" si="11"/>
      </c>
      <c r="Y36" s="30">
        <f t="shared" si="12"/>
      </c>
      <c r="Z36" s="119">
        <f t="shared" si="9"/>
        <v>0</v>
      </c>
      <c r="AA36" s="107"/>
      <c r="AB36" s="120">
        <f t="shared" si="10"/>
        <v>0</v>
      </c>
      <c r="AC36" s="207"/>
    </row>
    <row r="37" spans="1:29" ht="24.75" customHeight="1">
      <c r="A37" s="214">
        <v>32</v>
      </c>
      <c r="B37" s="106"/>
      <c r="C37" s="182"/>
      <c r="D37" s="183"/>
      <c r="E37" s="142"/>
      <c r="F37" s="107"/>
      <c r="G37" s="126"/>
      <c r="H37" s="115"/>
      <c r="I37" s="117">
        <f t="shared" si="0"/>
      </c>
      <c r="J37" s="110"/>
      <c r="K37" s="111"/>
      <c r="L37" s="118">
        <f t="shared" si="1"/>
      </c>
      <c r="M37" s="28">
        <f t="shared" si="2"/>
      </c>
      <c r="N37" s="110"/>
      <c r="O37" s="111"/>
      <c r="P37" s="118">
        <f t="shared" si="3"/>
      </c>
      <c r="Q37" s="40">
        <f t="shared" si="4"/>
      </c>
      <c r="R37" s="110"/>
      <c r="S37" s="111"/>
      <c r="T37" s="118">
        <f t="shared" si="5"/>
      </c>
      <c r="U37" s="40">
        <f t="shared" si="6"/>
      </c>
      <c r="V37" s="110"/>
      <c r="W37" s="111"/>
      <c r="X37" s="118">
        <f t="shared" si="11"/>
      </c>
      <c r="Y37" s="30">
        <f t="shared" si="12"/>
      </c>
      <c r="Z37" s="119">
        <f t="shared" si="9"/>
        <v>0</v>
      </c>
      <c r="AA37" s="107"/>
      <c r="AB37" s="120">
        <f t="shared" si="10"/>
        <v>0</v>
      </c>
      <c r="AC37" s="207"/>
    </row>
    <row r="38" spans="1:29" ht="24.75" customHeight="1">
      <c r="A38" s="214">
        <v>33</v>
      </c>
      <c r="B38" s="106"/>
      <c r="C38" s="182"/>
      <c r="D38" s="183"/>
      <c r="E38" s="142"/>
      <c r="F38" s="107"/>
      <c r="G38" s="126"/>
      <c r="H38" s="115"/>
      <c r="I38" s="117">
        <f t="shared" si="0"/>
      </c>
      <c r="J38" s="110"/>
      <c r="K38" s="111"/>
      <c r="L38" s="118">
        <f t="shared" si="1"/>
      </c>
      <c r="M38" s="28">
        <f t="shared" si="2"/>
      </c>
      <c r="N38" s="110"/>
      <c r="O38" s="111"/>
      <c r="P38" s="118">
        <f t="shared" si="3"/>
      </c>
      <c r="Q38" s="40">
        <f t="shared" si="4"/>
      </c>
      <c r="R38" s="110"/>
      <c r="S38" s="111"/>
      <c r="T38" s="118">
        <f t="shared" si="5"/>
      </c>
      <c r="U38" s="40">
        <f t="shared" si="6"/>
      </c>
      <c r="V38" s="110"/>
      <c r="W38" s="111"/>
      <c r="X38" s="118">
        <f t="shared" si="11"/>
      </c>
      <c r="Y38" s="30">
        <f t="shared" si="12"/>
      </c>
      <c r="Z38" s="119">
        <f t="shared" si="9"/>
        <v>0</v>
      </c>
      <c r="AA38" s="107"/>
      <c r="AB38" s="120">
        <f t="shared" si="10"/>
        <v>0</v>
      </c>
      <c r="AC38" s="207"/>
    </row>
    <row r="39" spans="1:29" ht="24.75" customHeight="1">
      <c r="A39" s="214">
        <v>34</v>
      </c>
      <c r="B39" s="106"/>
      <c r="C39" s="182"/>
      <c r="D39" s="183"/>
      <c r="E39" s="142"/>
      <c r="F39" s="107"/>
      <c r="G39" s="126"/>
      <c r="H39" s="115"/>
      <c r="I39" s="117">
        <f t="shared" si="0"/>
      </c>
      <c r="J39" s="110"/>
      <c r="K39" s="111"/>
      <c r="L39" s="118">
        <f t="shared" si="1"/>
      </c>
      <c r="M39" s="28">
        <f t="shared" si="2"/>
      </c>
      <c r="N39" s="110"/>
      <c r="O39" s="111"/>
      <c r="P39" s="118">
        <f t="shared" si="3"/>
      </c>
      <c r="Q39" s="40">
        <f t="shared" si="4"/>
      </c>
      <c r="R39" s="110"/>
      <c r="S39" s="111"/>
      <c r="T39" s="118">
        <f t="shared" si="5"/>
      </c>
      <c r="U39" s="40">
        <f t="shared" si="6"/>
      </c>
      <c r="V39" s="110"/>
      <c r="W39" s="111"/>
      <c r="X39" s="118">
        <f t="shared" si="11"/>
      </c>
      <c r="Y39" s="30">
        <f t="shared" si="12"/>
      </c>
      <c r="Z39" s="119">
        <f t="shared" si="9"/>
        <v>0</v>
      </c>
      <c r="AA39" s="107"/>
      <c r="AB39" s="120">
        <f t="shared" si="10"/>
        <v>0</v>
      </c>
      <c r="AC39" s="207"/>
    </row>
    <row r="40" spans="1:29" ht="24.75" customHeight="1">
      <c r="A40" s="214">
        <v>35</v>
      </c>
      <c r="B40" s="106"/>
      <c r="C40" s="182"/>
      <c r="D40" s="183"/>
      <c r="E40" s="142"/>
      <c r="F40" s="107"/>
      <c r="G40" s="126"/>
      <c r="H40" s="115"/>
      <c r="I40" s="117">
        <f t="shared" si="0"/>
      </c>
      <c r="J40" s="110"/>
      <c r="K40" s="111"/>
      <c r="L40" s="118">
        <f t="shared" si="1"/>
      </c>
      <c r="M40" s="28">
        <f t="shared" si="2"/>
      </c>
      <c r="N40" s="110"/>
      <c r="O40" s="111"/>
      <c r="P40" s="118">
        <f t="shared" si="3"/>
      </c>
      <c r="Q40" s="40">
        <f t="shared" si="4"/>
      </c>
      <c r="R40" s="110"/>
      <c r="S40" s="111"/>
      <c r="T40" s="118">
        <f t="shared" si="5"/>
      </c>
      <c r="U40" s="40">
        <f t="shared" si="6"/>
      </c>
      <c r="V40" s="110"/>
      <c r="W40" s="111"/>
      <c r="X40" s="118">
        <f t="shared" si="11"/>
      </c>
      <c r="Y40" s="30">
        <f t="shared" si="12"/>
      </c>
      <c r="Z40" s="119">
        <f t="shared" si="9"/>
        <v>0</v>
      </c>
      <c r="AA40" s="107"/>
      <c r="AB40" s="120">
        <f t="shared" si="10"/>
        <v>0</v>
      </c>
      <c r="AC40" s="207"/>
    </row>
    <row r="41" spans="1:29" ht="24.75" customHeight="1">
      <c r="A41" s="214">
        <v>36</v>
      </c>
      <c r="B41" s="106"/>
      <c r="C41" s="182"/>
      <c r="D41" s="183"/>
      <c r="E41" s="142"/>
      <c r="F41" s="107"/>
      <c r="G41" s="126"/>
      <c r="H41" s="115"/>
      <c r="I41" s="117">
        <f t="shared" si="0"/>
      </c>
      <c r="J41" s="110"/>
      <c r="K41" s="111"/>
      <c r="L41" s="118">
        <f t="shared" si="1"/>
      </c>
      <c r="M41" s="28">
        <f t="shared" si="2"/>
      </c>
      <c r="N41" s="110"/>
      <c r="O41" s="111"/>
      <c r="P41" s="118">
        <f t="shared" si="3"/>
      </c>
      <c r="Q41" s="40">
        <f t="shared" si="4"/>
      </c>
      <c r="R41" s="110"/>
      <c r="S41" s="111"/>
      <c r="T41" s="118">
        <f t="shared" si="5"/>
      </c>
      <c r="U41" s="40">
        <f t="shared" si="6"/>
      </c>
      <c r="V41" s="110"/>
      <c r="W41" s="111"/>
      <c r="X41" s="118">
        <f t="shared" si="11"/>
      </c>
      <c r="Y41" s="30">
        <f t="shared" si="12"/>
      </c>
      <c r="Z41" s="119">
        <f t="shared" si="9"/>
        <v>0</v>
      </c>
      <c r="AA41" s="107"/>
      <c r="AB41" s="120">
        <f t="shared" si="10"/>
        <v>0</v>
      </c>
      <c r="AC41" s="207"/>
    </row>
    <row r="42" spans="1:29" ht="24.75" customHeight="1">
      <c r="A42" s="214">
        <v>37</v>
      </c>
      <c r="B42" s="148"/>
      <c r="C42" s="186"/>
      <c r="D42" s="185"/>
      <c r="E42" s="143"/>
      <c r="F42" s="115"/>
      <c r="G42" s="126"/>
      <c r="H42" s="115"/>
      <c r="I42" s="122">
        <f t="shared" si="0"/>
      </c>
      <c r="J42" s="110"/>
      <c r="K42" s="111"/>
      <c r="L42" s="118">
        <f t="shared" si="1"/>
      </c>
      <c r="M42" s="28">
        <f t="shared" si="2"/>
      </c>
      <c r="N42" s="110"/>
      <c r="O42" s="111"/>
      <c r="P42" s="123">
        <f t="shared" si="3"/>
      </c>
      <c r="Q42" s="40">
        <f t="shared" si="4"/>
      </c>
      <c r="R42" s="110"/>
      <c r="S42" s="111"/>
      <c r="T42" s="118">
        <f t="shared" si="5"/>
      </c>
      <c r="U42" s="40">
        <f t="shared" si="6"/>
      </c>
      <c r="V42" s="110"/>
      <c r="W42" s="111"/>
      <c r="X42" s="118">
        <f t="shared" si="11"/>
      </c>
      <c r="Y42" s="30">
        <f t="shared" si="12"/>
      </c>
      <c r="Z42" s="124">
        <f t="shared" si="9"/>
        <v>0</v>
      </c>
      <c r="AA42" s="115"/>
      <c r="AB42" s="125">
        <f t="shared" si="10"/>
        <v>0</v>
      </c>
      <c r="AC42" s="206"/>
    </row>
    <row r="43" spans="1:29" ht="24.75" customHeight="1">
      <c r="A43" s="214">
        <v>38</v>
      </c>
      <c r="B43" s="106"/>
      <c r="C43" s="184"/>
      <c r="D43" s="185"/>
      <c r="E43" s="142"/>
      <c r="F43" s="115"/>
      <c r="G43" s="126"/>
      <c r="H43" s="115"/>
      <c r="I43" s="117">
        <f t="shared" si="0"/>
      </c>
      <c r="J43" s="110"/>
      <c r="K43" s="111"/>
      <c r="L43" s="118">
        <f t="shared" si="1"/>
      </c>
      <c r="M43" s="28">
        <f t="shared" si="2"/>
      </c>
      <c r="N43" s="110"/>
      <c r="O43" s="111"/>
      <c r="P43" s="118">
        <f t="shared" si="3"/>
      </c>
      <c r="Q43" s="40">
        <f t="shared" si="4"/>
      </c>
      <c r="R43" s="110"/>
      <c r="S43" s="111"/>
      <c r="T43" s="118">
        <f t="shared" si="5"/>
      </c>
      <c r="U43" s="40">
        <f t="shared" si="6"/>
      </c>
      <c r="V43" s="110"/>
      <c r="W43" s="111"/>
      <c r="X43" s="118">
        <f t="shared" si="11"/>
      </c>
      <c r="Y43" s="30">
        <f t="shared" si="12"/>
      </c>
      <c r="Z43" s="119">
        <f t="shared" si="9"/>
        <v>0</v>
      </c>
      <c r="AA43" s="107"/>
      <c r="AB43" s="125">
        <f t="shared" si="10"/>
        <v>0</v>
      </c>
      <c r="AC43" s="208"/>
    </row>
    <row r="44" spans="1:29" ht="24.75" customHeight="1">
      <c r="A44" s="214">
        <v>39</v>
      </c>
      <c r="B44" s="106"/>
      <c r="C44" s="184"/>
      <c r="D44" s="185"/>
      <c r="E44" s="142"/>
      <c r="F44" s="115"/>
      <c r="G44" s="126"/>
      <c r="H44" s="115"/>
      <c r="I44" s="117">
        <f t="shared" si="0"/>
      </c>
      <c r="J44" s="110"/>
      <c r="K44" s="111"/>
      <c r="L44" s="118">
        <f t="shared" si="1"/>
      </c>
      <c r="M44" s="28">
        <f t="shared" si="2"/>
      </c>
      <c r="N44" s="110"/>
      <c r="O44" s="111"/>
      <c r="P44" s="118">
        <f t="shared" si="3"/>
      </c>
      <c r="Q44" s="40">
        <f t="shared" si="4"/>
      </c>
      <c r="R44" s="110"/>
      <c r="S44" s="111"/>
      <c r="T44" s="118">
        <f t="shared" si="5"/>
      </c>
      <c r="U44" s="40">
        <f t="shared" si="6"/>
      </c>
      <c r="V44" s="110"/>
      <c r="W44" s="111"/>
      <c r="X44" s="118">
        <f t="shared" si="7"/>
      </c>
      <c r="Y44" s="30">
        <f t="shared" si="8"/>
      </c>
      <c r="Z44" s="119">
        <f t="shared" si="9"/>
        <v>0</v>
      </c>
      <c r="AA44" s="107"/>
      <c r="AB44" s="120">
        <f t="shared" si="10"/>
        <v>0</v>
      </c>
      <c r="AC44" s="207"/>
    </row>
    <row r="45" spans="1:29" ht="24.75" customHeight="1" thickBot="1">
      <c r="A45" s="214">
        <v>40</v>
      </c>
      <c r="B45" s="106"/>
      <c r="C45" s="187"/>
      <c r="D45" s="188"/>
      <c r="E45" s="142"/>
      <c r="F45" s="115"/>
      <c r="G45" s="126"/>
      <c r="H45" s="115"/>
      <c r="I45" s="117">
        <f t="shared" si="0"/>
      </c>
      <c r="J45" s="110"/>
      <c r="K45" s="111"/>
      <c r="L45" s="118">
        <f t="shared" si="1"/>
      </c>
      <c r="M45" s="28">
        <f t="shared" si="2"/>
      </c>
      <c r="N45" s="110"/>
      <c r="O45" s="111"/>
      <c r="P45" s="118">
        <f t="shared" si="3"/>
      </c>
      <c r="Q45" s="40">
        <f t="shared" si="4"/>
      </c>
      <c r="R45" s="110"/>
      <c r="S45" s="111"/>
      <c r="T45" s="118">
        <f t="shared" si="5"/>
      </c>
      <c r="U45" s="191">
        <f>IF(R45="Ｃ",22000,IF(R45="Ｄ",11000,""))</f>
      </c>
      <c r="V45" s="110"/>
      <c r="W45" s="111"/>
      <c r="X45" s="118">
        <f t="shared" si="7"/>
      </c>
      <c r="Y45" s="30">
        <f t="shared" si="8"/>
      </c>
      <c r="Z45" s="119">
        <f t="shared" si="9"/>
        <v>0</v>
      </c>
      <c r="AA45" s="107"/>
      <c r="AB45" s="120">
        <f t="shared" si="10"/>
        <v>0</v>
      </c>
      <c r="AC45" s="207"/>
    </row>
    <row r="46" spans="1:29" ht="24.75" customHeight="1" thickBot="1" thickTop="1">
      <c r="A46" s="224"/>
      <c r="B46" s="241" t="s">
        <v>82</v>
      </c>
      <c r="C46" s="242"/>
      <c r="D46" s="242"/>
      <c r="E46" s="243"/>
      <c r="F46" s="73"/>
      <c r="G46" s="127"/>
      <c r="H46" s="78">
        <f>COUNTIF(H6:H45,"○")</f>
        <v>10</v>
      </c>
      <c r="I46" s="74">
        <f>SUM(I6:I45)</f>
        <v>100000</v>
      </c>
      <c r="J46" s="75"/>
      <c r="K46" s="76"/>
      <c r="L46" s="77">
        <f>SUM(L6:L45)</f>
        <v>33000</v>
      </c>
      <c r="M46" s="77">
        <f>SUM(M6:M45)</f>
        <v>220500</v>
      </c>
      <c r="N46" s="244"/>
      <c r="O46" s="245"/>
      <c r="P46" s="77">
        <f>SUM(P6:P45)</f>
        <v>22000</v>
      </c>
      <c r="Q46" s="77">
        <f>SUM(Q6:Q45)</f>
        <v>34000</v>
      </c>
      <c r="R46" s="244"/>
      <c r="S46" s="245"/>
      <c r="T46" s="77">
        <f>SUM(T6:T45)</f>
        <v>22000</v>
      </c>
      <c r="U46" s="77">
        <f>SUM(U6:U45)</f>
        <v>66000</v>
      </c>
      <c r="V46" s="244"/>
      <c r="W46" s="245"/>
      <c r="X46" s="77">
        <f>SUM(X6:X45)</f>
        <v>33000</v>
      </c>
      <c r="Y46" s="77">
        <f>SUM(Y6:Y45)</f>
        <v>46000</v>
      </c>
      <c r="Z46" s="77">
        <f>SUM(Z6:Z45)</f>
        <v>576500</v>
      </c>
      <c r="AA46" s="78"/>
      <c r="AB46" s="77">
        <f>SUM(AB6:AB45)</f>
        <v>21000</v>
      </c>
      <c r="AC46" s="209"/>
    </row>
    <row r="47" spans="1:29" ht="24.75" customHeight="1" thickTop="1">
      <c r="A47" s="225"/>
      <c r="B47" s="43" t="s">
        <v>83</v>
      </c>
      <c r="C47" s="176"/>
      <c r="D47" s="44"/>
      <c r="E47" s="144"/>
      <c r="F47" s="44"/>
      <c r="G47" s="128"/>
      <c r="H47" s="133">
        <f>COUNTIF(H6:H45,"○")</f>
        <v>10</v>
      </c>
      <c r="I47" s="45">
        <f>SUM(I6:I45)</f>
        <v>100000</v>
      </c>
      <c r="J47" s="46" t="s">
        <v>76</v>
      </c>
      <c r="K47" s="69">
        <f>COUNTIF(J6:J45,"初")</f>
        <v>1</v>
      </c>
      <c r="L47" s="47">
        <f>K47*5500</f>
        <v>5500</v>
      </c>
      <c r="M47" s="48">
        <f>K47*17000</f>
        <v>17000</v>
      </c>
      <c r="N47" s="155" t="s">
        <v>73</v>
      </c>
      <c r="O47" s="69">
        <f>COUNTIF(N6:N45,"Ｂ")</f>
        <v>2</v>
      </c>
      <c r="P47" s="47">
        <f>O47*5500</f>
        <v>11000</v>
      </c>
      <c r="Q47" s="48">
        <f>O47*11000</f>
        <v>22000</v>
      </c>
      <c r="R47" s="46" t="s">
        <v>74</v>
      </c>
      <c r="S47" s="69">
        <f>COUNTIF(R6:R45,"Ｃ")</f>
        <v>2</v>
      </c>
      <c r="T47" s="47">
        <f>S47*5500</f>
        <v>11000</v>
      </c>
      <c r="U47" s="48">
        <f>S47*22000</f>
        <v>44000</v>
      </c>
      <c r="V47" s="155" t="s">
        <v>73</v>
      </c>
      <c r="W47" s="69">
        <f>COUNTIF(V6:V45,"Ｂ")</f>
        <v>2</v>
      </c>
      <c r="X47" s="47">
        <f>W47*5500</f>
        <v>11000</v>
      </c>
      <c r="Y47" s="48">
        <f>W47*11000</f>
        <v>22000</v>
      </c>
      <c r="Z47" s="49"/>
      <c r="AA47" s="44"/>
      <c r="AB47" s="34">
        <f>M47+Q47+U47+Y47</f>
        <v>105000</v>
      </c>
      <c r="AC47" s="210"/>
    </row>
    <row r="48" spans="1:29" ht="24.75" customHeight="1">
      <c r="A48" s="224"/>
      <c r="B48" s="190" t="s">
        <v>88</v>
      </c>
      <c r="C48" s="177"/>
      <c r="D48" s="51"/>
      <c r="E48" s="145"/>
      <c r="F48" s="51"/>
      <c r="G48" s="129"/>
      <c r="H48" s="134"/>
      <c r="I48" s="135"/>
      <c r="J48" s="52" t="s">
        <v>78</v>
      </c>
      <c r="K48" s="67">
        <f>COUNTIF(J6:J45,"弐")</f>
        <v>1</v>
      </c>
      <c r="L48" s="54">
        <f>K48*5500</f>
        <v>5500</v>
      </c>
      <c r="M48" s="53">
        <f>K48*22000</f>
        <v>22000</v>
      </c>
      <c r="N48" s="52" t="s">
        <v>74</v>
      </c>
      <c r="O48" s="67">
        <f>COUNTIF(N6:N45,"Ｃ")</f>
        <v>2</v>
      </c>
      <c r="P48" s="54">
        <f>O48*5500</f>
        <v>11000</v>
      </c>
      <c r="Q48" s="53">
        <f>O48*6000</f>
        <v>12000</v>
      </c>
      <c r="R48" s="52" t="s">
        <v>75</v>
      </c>
      <c r="S48" s="67">
        <f>COUNTIF(R6:R45,"Ｄ")</f>
        <v>2</v>
      </c>
      <c r="T48" s="54">
        <f>S48*5500</f>
        <v>11000</v>
      </c>
      <c r="U48" s="53">
        <f>S48*11000</f>
        <v>22000</v>
      </c>
      <c r="V48" s="52" t="s">
        <v>74</v>
      </c>
      <c r="W48" s="67">
        <f>COUNTIF(V6:V45,"Ｃ")</f>
        <v>2</v>
      </c>
      <c r="X48" s="54">
        <f>W48*5500</f>
        <v>11000</v>
      </c>
      <c r="Y48" s="53">
        <f>W48*6000</f>
        <v>12000</v>
      </c>
      <c r="Z48" s="55"/>
      <c r="AA48" s="51"/>
      <c r="AB48" s="34">
        <f>M48+Q48+U48+Y48</f>
        <v>68000</v>
      </c>
      <c r="AC48" s="211"/>
    </row>
    <row r="49" spans="1:29" ht="24.75" customHeight="1">
      <c r="A49" s="225"/>
      <c r="B49" s="190" t="s">
        <v>89</v>
      </c>
      <c r="C49" s="177"/>
      <c r="D49" s="51"/>
      <c r="E49" s="145"/>
      <c r="F49" s="51"/>
      <c r="G49" s="129"/>
      <c r="H49" s="136"/>
      <c r="I49" s="137"/>
      <c r="J49" s="52" t="s">
        <v>79</v>
      </c>
      <c r="K49" s="67">
        <f>COUNTIF(J6:J45,"参")</f>
        <v>1</v>
      </c>
      <c r="L49" s="54">
        <f>K49*5500</f>
        <v>5500</v>
      </c>
      <c r="M49" s="53">
        <f>K49*27500</f>
        <v>27500</v>
      </c>
      <c r="N49" s="52"/>
      <c r="O49" s="67"/>
      <c r="P49" s="54"/>
      <c r="Q49" s="56"/>
      <c r="R49" s="52"/>
      <c r="S49" s="67"/>
      <c r="T49" s="54"/>
      <c r="U49" s="56"/>
      <c r="V49" s="52" t="s">
        <v>75</v>
      </c>
      <c r="W49" s="67">
        <f>COUNTIF(V6:V45,"Ｄ")</f>
        <v>2</v>
      </c>
      <c r="X49" s="54">
        <f>W49*5500</f>
        <v>11000</v>
      </c>
      <c r="Y49" s="53">
        <f>W49*6000</f>
        <v>12000</v>
      </c>
      <c r="Z49" s="55"/>
      <c r="AA49" s="51"/>
      <c r="AB49" s="34">
        <f>M49+Q49+U49+Y49</f>
        <v>39500</v>
      </c>
      <c r="AC49" s="211"/>
    </row>
    <row r="50" spans="1:29" ht="24.75" customHeight="1">
      <c r="A50" s="225"/>
      <c r="B50" s="50"/>
      <c r="C50" s="177"/>
      <c r="D50" s="51"/>
      <c r="E50" s="145"/>
      <c r="F50" s="51"/>
      <c r="G50" s="130"/>
      <c r="H50" s="137"/>
      <c r="I50" s="137"/>
      <c r="J50" s="52" t="s">
        <v>80</v>
      </c>
      <c r="K50" s="67">
        <f>COUNTIF(J6:J45,"四")</f>
        <v>1</v>
      </c>
      <c r="L50" s="54">
        <f>K50*5500</f>
        <v>5500</v>
      </c>
      <c r="M50" s="53">
        <f>K50*44000</f>
        <v>44000</v>
      </c>
      <c r="N50" s="52"/>
      <c r="O50" s="67"/>
      <c r="P50" s="54"/>
      <c r="Q50" s="56"/>
      <c r="R50" s="52"/>
      <c r="S50" s="67"/>
      <c r="T50" s="54"/>
      <c r="U50" s="56"/>
      <c r="V50" s="52"/>
      <c r="W50" s="67"/>
      <c r="X50" s="54"/>
      <c r="Y50" s="53"/>
      <c r="Z50" s="55"/>
      <c r="AA50" s="51"/>
      <c r="AB50" s="34">
        <f>M50+Q50+U50+Y50</f>
        <v>44000</v>
      </c>
      <c r="AC50" s="211"/>
    </row>
    <row r="51" spans="1:29" ht="24.75" customHeight="1" thickBot="1">
      <c r="A51" s="225"/>
      <c r="B51" s="50"/>
      <c r="C51" s="177"/>
      <c r="D51" s="51"/>
      <c r="E51" s="145"/>
      <c r="F51" s="51"/>
      <c r="G51" s="130"/>
      <c r="H51" s="137"/>
      <c r="I51" s="137"/>
      <c r="J51" s="52" t="s">
        <v>81</v>
      </c>
      <c r="K51" s="67">
        <f>COUNTIF(J6:J45,"五")</f>
        <v>2</v>
      </c>
      <c r="L51" s="54">
        <f>K51*5500</f>
        <v>11000</v>
      </c>
      <c r="M51" s="53">
        <f>K51*55000</f>
        <v>110000</v>
      </c>
      <c r="N51" s="52"/>
      <c r="O51" s="67"/>
      <c r="P51" s="54"/>
      <c r="Q51" s="56"/>
      <c r="R51" s="52"/>
      <c r="S51" s="67"/>
      <c r="T51" s="54"/>
      <c r="U51" s="56"/>
      <c r="V51" s="52"/>
      <c r="W51" s="67"/>
      <c r="X51" s="54"/>
      <c r="Y51" s="53"/>
      <c r="Z51" s="72"/>
      <c r="AA51" s="51"/>
      <c r="AB51" s="34">
        <f>M51+Q51+U51+Y51</f>
        <v>110000</v>
      </c>
      <c r="AC51" s="211"/>
    </row>
    <row r="52" spans="1:29" ht="24.75" customHeight="1" thickBot="1" thickTop="1">
      <c r="A52" s="226"/>
      <c r="B52" s="227" t="s">
        <v>84</v>
      </c>
      <c r="C52" s="228"/>
      <c r="D52" s="228"/>
      <c r="E52" s="229"/>
      <c r="F52" s="79"/>
      <c r="G52" s="131"/>
      <c r="H52" s="138">
        <f>SUM(H47:H51)</f>
        <v>10</v>
      </c>
      <c r="I52" s="138">
        <f>SUM(I47:I51)</f>
        <v>100000</v>
      </c>
      <c r="J52" s="80"/>
      <c r="K52" s="81">
        <f>SUM(K47:K51)</f>
        <v>6</v>
      </c>
      <c r="L52" s="82">
        <f aca="true" t="shared" si="13" ref="L52:X52">SUM(L47:L51)</f>
        <v>33000</v>
      </c>
      <c r="M52" s="83">
        <f t="shared" si="13"/>
        <v>220500</v>
      </c>
      <c r="N52" s="80"/>
      <c r="O52" s="81">
        <f t="shared" si="13"/>
        <v>4</v>
      </c>
      <c r="P52" s="82">
        <f t="shared" si="13"/>
        <v>22000</v>
      </c>
      <c r="Q52" s="83">
        <f t="shared" si="13"/>
        <v>34000</v>
      </c>
      <c r="R52" s="80"/>
      <c r="S52" s="81">
        <f t="shared" si="13"/>
        <v>4</v>
      </c>
      <c r="T52" s="82">
        <f t="shared" si="13"/>
        <v>22000</v>
      </c>
      <c r="U52" s="83">
        <f t="shared" si="13"/>
        <v>66000</v>
      </c>
      <c r="V52" s="80"/>
      <c r="W52" s="81">
        <f t="shared" si="13"/>
        <v>6</v>
      </c>
      <c r="X52" s="82">
        <f t="shared" si="13"/>
        <v>33000</v>
      </c>
      <c r="Y52" s="83">
        <f>SUM(Y47:Y51)</f>
        <v>46000</v>
      </c>
      <c r="Z52" s="84">
        <f>I52+L52+M52+P52+Q52+T52+U52+X52+Y52</f>
        <v>576500</v>
      </c>
      <c r="AA52" s="79"/>
      <c r="AB52" s="85">
        <f>SUM(AB47:AB51)</f>
        <v>366500</v>
      </c>
      <c r="AC52" s="212"/>
    </row>
    <row r="53" spans="1:29" ht="24.75" customHeight="1">
      <c r="A53" s="7"/>
      <c r="H53" s="57"/>
      <c r="I53" s="57"/>
      <c r="J53" s="57"/>
      <c r="K53" s="57"/>
      <c r="L53" s="58"/>
      <c r="M53" s="57"/>
      <c r="N53" s="57"/>
      <c r="O53" s="57"/>
      <c r="P53" s="58"/>
      <c r="Q53" s="57"/>
      <c r="R53" s="57"/>
      <c r="S53" s="57"/>
      <c r="T53" s="57"/>
      <c r="U53" s="57"/>
      <c r="V53" s="57"/>
      <c r="W53" s="57"/>
      <c r="X53" s="57"/>
      <c r="Y53" s="57"/>
      <c r="Z53" s="59"/>
      <c r="AA53" s="57"/>
      <c r="AB53" s="60"/>
      <c r="AC53" s="61"/>
    </row>
    <row r="54" spans="1:29" ht="24.75" customHeight="1">
      <c r="A54" s="7"/>
      <c r="B54" s="71" t="s">
        <v>19</v>
      </c>
      <c r="C54" s="71"/>
      <c r="D54" s="4"/>
      <c r="E54" s="146" t="s">
        <v>103</v>
      </c>
      <c r="F54" s="4"/>
      <c r="G54" s="230" t="s">
        <v>102</v>
      </c>
      <c r="H54" s="231"/>
      <c r="J54" s="70" t="s">
        <v>101</v>
      </c>
      <c r="M54" s="232" t="s">
        <v>100</v>
      </c>
      <c r="N54" s="232"/>
      <c r="O54" s="57"/>
      <c r="P54" s="232" t="s">
        <v>99</v>
      </c>
      <c r="Q54" s="232"/>
      <c r="S54" s="57"/>
      <c r="V54" s="57"/>
      <c r="W54" s="57"/>
      <c r="X54" s="57"/>
      <c r="Y54" s="57"/>
      <c r="Z54" s="59"/>
      <c r="AA54" s="57"/>
      <c r="AB54" s="60"/>
      <c r="AC54" s="61"/>
    </row>
    <row r="55" spans="1:29" ht="24.75" customHeight="1">
      <c r="A55" s="7"/>
      <c r="B55" s="9"/>
      <c r="C55" s="9"/>
      <c r="D55" s="9"/>
      <c r="F55" s="232" t="s">
        <v>98</v>
      </c>
      <c r="G55" s="232"/>
      <c r="H55" s="232"/>
      <c r="I55" s="232"/>
      <c r="J55" s="232"/>
      <c r="K55" s="63"/>
      <c r="L55" s="64"/>
      <c r="M55" s="63"/>
      <c r="N55" s="63"/>
      <c r="O55" s="63"/>
      <c r="P55" s="64"/>
      <c r="Q55" s="63"/>
      <c r="R55" s="63"/>
      <c r="S55" s="63"/>
      <c r="T55" s="63"/>
      <c r="U55" s="63"/>
      <c r="V55" s="63"/>
      <c r="W55" s="63"/>
      <c r="X55" s="63"/>
      <c r="Y55" s="63"/>
      <c r="Z55" s="65"/>
      <c r="AA55" s="63"/>
      <c r="AB55" s="66"/>
      <c r="AC55" s="61"/>
    </row>
    <row r="56" ht="13.5">
      <c r="L56" s="5"/>
    </row>
    <row r="57" ht="13.5">
      <c r="L57" s="5"/>
    </row>
    <row r="58" ht="13.5">
      <c r="L58" s="5"/>
    </row>
    <row r="59" ht="13.5">
      <c r="L59" s="5"/>
    </row>
    <row r="60" ht="13.5">
      <c r="L60" s="5"/>
    </row>
    <row r="61" ht="13.5">
      <c r="L61" s="5"/>
    </row>
    <row r="62" ht="13.5">
      <c r="L62" s="5"/>
    </row>
    <row r="63" ht="13.5">
      <c r="L63" s="5"/>
    </row>
    <row r="64" ht="13.5">
      <c r="L64" s="5"/>
    </row>
    <row r="65" ht="13.5">
      <c r="L65" s="5"/>
    </row>
    <row r="66" ht="13.5">
      <c r="L66" s="5"/>
    </row>
    <row r="67" ht="13.5">
      <c r="L67" s="5"/>
    </row>
    <row r="68" ht="13.5">
      <c r="L68" s="5"/>
    </row>
    <row r="69" ht="13.5">
      <c r="L69" s="5"/>
    </row>
    <row r="70" ht="13.5">
      <c r="L70" s="5"/>
    </row>
    <row r="71" ht="13.5">
      <c r="L71" s="5"/>
    </row>
    <row r="72" ht="13.5">
      <c r="L72" s="5"/>
    </row>
    <row r="73" ht="13.5">
      <c r="L73" s="5"/>
    </row>
    <row r="74" ht="13.5">
      <c r="L74" s="5"/>
    </row>
    <row r="75" ht="13.5">
      <c r="L75" s="5"/>
    </row>
    <row r="76" ht="13.5">
      <c r="L76" s="5"/>
    </row>
    <row r="77" ht="13.5">
      <c r="L77" s="5"/>
    </row>
  </sheetData>
  <sheetProtection/>
  <mergeCells count="25">
    <mergeCell ref="A3:A5"/>
    <mergeCell ref="E1:AA1"/>
    <mergeCell ref="B3:B5"/>
    <mergeCell ref="E3:E5"/>
    <mergeCell ref="F3:F5"/>
    <mergeCell ref="G3:G5"/>
    <mergeCell ref="H3:I4"/>
    <mergeCell ref="J3:M3"/>
    <mergeCell ref="N3:Q3"/>
    <mergeCell ref="R3:U3"/>
    <mergeCell ref="AB3:AB4"/>
    <mergeCell ref="H5:I5"/>
    <mergeCell ref="B46:E46"/>
    <mergeCell ref="N46:O46"/>
    <mergeCell ref="R46:S46"/>
    <mergeCell ref="V46:W46"/>
    <mergeCell ref="C3:C5"/>
    <mergeCell ref="D3:D5"/>
    <mergeCell ref="B52:E52"/>
    <mergeCell ref="G54:H54"/>
    <mergeCell ref="M54:N54"/>
    <mergeCell ref="P54:Q54"/>
    <mergeCell ref="F55:J55"/>
    <mergeCell ref="Z3:AA3"/>
    <mergeCell ref="V3:Y3"/>
  </mergeCells>
  <dataValidations count="4">
    <dataValidation type="list" allowBlank="1" showInputMessage="1" showErrorMessage="1" sqref="V6:V45">
      <formula1>$V$47:$V$50</formula1>
    </dataValidation>
    <dataValidation type="list" allowBlank="1" showInputMessage="1" showErrorMessage="1" sqref="R6:R45">
      <formula1>$R$47:$R$49</formula1>
    </dataValidation>
    <dataValidation type="list" allowBlank="1" showInputMessage="1" showErrorMessage="1" sqref="N6:N45">
      <formula1>$N$47:$N$49</formula1>
    </dataValidation>
    <dataValidation type="list" allowBlank="1" showInputMessage="1" showErrorMessage="1" sqref="J6:J45">
      <formula1>$J$47:$J$51</formula1>
    </dataValidation>
  </dataValidations>
  <printOptions/>
  <pageMargins left="0.25" right="0.25" top="0.75" bottom="0.75" header="0.3" footer="0.3"/>
  <pageSetup horizontalDpi="600" verticalDpi="600" orientation="portrait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5.25390625" style="202" customWidth="1"/>
    <col min="2" max="2" width="15.50390625" style="0" customWidth="1"/>
    <col min="3" max="3" width="4.75390625" style="0" customWidth="1"/>
    <col min="4" max="4" width="4.75390625" style="1" customWidth="1"/>
    <col min="5" max="5" width="12.375" style="139" customWidth="1"/>
    <col min="6" max="6" width="7.125" style="1" customWidth="1"/>
    <col min="7" max="7" width="8.625" style="132" customWidth="1"/>
    <col min="8" max="8" width="5.125" style="1" customWidth="1"/>
    <col min="9" max="9" width="12.875" style="1" customWidth="1"/>
    <col min="10" max="10" width="5.625" style="0" customWidth="1"/>
    <col min="11" max="11" width="5.125" style="0" customWidth="1"/>
    <col min="12" max="12" width="11.25390625" style="0" customWidth="1"/>
    <col min="13" max="13" width="13.125" style="0" customWidth="1"/>
    <col min="14" max="14" width="6.125" style="0" customWidth="1"/>
    <col min="15" max="15" width="5.00390625" style="0" customWidth="1"/>
    <col min="16" max="16" width="11.125" style="0" customWidth="1"/>
    <col min="17" max="17" width="11.50390625" style="0" customWidth="1"/>
    <col min="18" max="18" width="7.125" style="0" customWidth="1"/>
    <col min="19" max="19" width="5.00390625" style="0" customWidth="1"/>
    <col min="20" max="20" width="10.375" style="0" customWidth="1"/>
    <col min="21" max="21" width="11.125" style="0" customWidth="1"/>
    <col min="22" max="22" width="6.625" style="0" customWidth="1"/>
    <col min="23" max="23" width="4.875" style="0" customWidth="1"/>
    <col min="24" max="24" width="11.625" style="0" customWidth="1"/>
    <col min="25" max="25" width="13.00390625" style="0" customWidth="1"/>
    <col min="26" max="26" width="14.50390625" style="6" customWidth="1"/>
    <col min="27" max="27" width="3.75390625" style="1" customWidth="1"/>
    <col min="28" max="28" width="13.50390625" style="2" customWidth="1"/>
    <col min="29" max="29" width="5.125" style="0" customWidth="1"/>
    <col min="30" max="30" width="2.875" style="0" customWidth="1"/>
  </cols>
  <sheetData>
    <row r="1" spans="1:29" ht="21" customHeight="1">
      <c r="A1" s="213"/>
      <c r="B1" s="7"/>
      <c r="C1" s="7"/>
      <c r="D1" s="7"/>
      <c r="E1" s="252" t="s">
        <v>92</v>
      </c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8"/>
      <c r="AC1" s="7"/>
    </row>
    <row r="2" spans="1:29" ht="8.25" customHeight="1" thickBot="1">
      <c r="A2" s="213"/>
      <c r="B2" s="7"/>
      <c r="C2" s="7"/>
      <c r="D2" s="9"/>
      <c r="F2" s="9"/>
      <c r="G2" s="62"/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0"/>
      <c r="AA2" s="9"/>
      <c r="AB2" s="11"/>
      <c r="AC2" s="7"/>
    </row>
    <row r="3" spans="1:29" ht="17.25" customHeight="1">
      <c r="A3" s="249" t="s">
        <v>109</v>
      </c>
      <c r="B3" s="254" t="s">
        <v>0</v>
      </c>
      <c r="C3" s="246" t="s">
        <v>86</v>
      </c>
      <c r="D3" s="246" t="s">
        <v>87</v>
      </c>
      <c r="E3" s="257" t="s">
        <v>1</v>
      </c>
      <c r="F3" s="260" t="s">
        <v>2</v>
      </c>
      <c r="G3" s="261" t="s">
        <v>3</v>
      </c>
      <c r="H3" s="264" t="s">
        <v>23</v>
      </c>
      <c r="I3" s="265"/>
      <c r="J3" s="234" t="s">
        <v>4</v>
      </c>
      <c r="K3" s="235"/>
      <c r="L3" s="235"/>
      <c r="M3" s="236"/>
      <c r="N3" s="234" t="s">
        <v>7</v>
      </c>
      <c r="O3" s="235"/>
      <c r="P3" s="235"/>
      <c r="Q3" s="236"/>
      <c r="R3" s="234" t="s">
        <v>9</v>
      </c>
      <c r="S3" s="235"/>
      <c r="T3" s="235"/>
      <c r="U3" s="236"/>
      <c r="V3" s="234" t="s">
        <v>10</v>
      </c>
      <c r="W3" s="235"/>
      <c r="X3" s="235"/>
      <c r="Y3" s="236"/>
      <c r="Z3" s="233" t="s">
        <v>14</v>
      </c>
      <c r="AA3" s="233"/>
      <c r="AB3" s="237" t="s">
        <v>12</v>
      </c>
      <c r="AC3" s="203" t="s">
        <v>20</v>
      </c>
    </row>
    <row r="4" spans="1:29" ht="13.5" customHeight="1">
      <c r="A4" s="250"/>
      <c r="B4" s="255"/>
      <c r="C4" s="247"/>
      <c r="D4" s="247"/>
      <c r="E4" s="258"/>
      <c r="F4" s="247"/>
      <c r="G4" s="262"/>
      <c r="H4" s="266"/>
      <c r="I4" s="267"/>
      <c r="J4" s="12" t="s">
        <v>5</v>
      </c>
      <c r="K4" s="13" t="s">
        <v>6</v>
      </c>
      <c r="L4" s="14" t="s">
        <v>26</v>
      </c>
      <c r="M4" s="15" t="s">
        <v>27</v>
      </c>
      <c r="N4" s="12" t="s">
        <v>8</v>
      </c>
      <c r="O4" s="13" t="s">
        <v>6</v>
      </c>
      <c r="P4" s="14" t="s">
        <v>26</v>
      </c>
      <c r="Q4" s="15" t="s">
        <v>27</v>
      </c>
      <c r="R4" s="12" t="s">
        <v>8</v>
      </c>
      <c r="S4" s="13" t="s">
        <v>6</v>
      </c>
      <c r="T4" s="14" t="s">
        <v>26</v>
      </c>
      <c r="U4" s="15" t="s">
        <v>27</v>
      </c>
      <c r="V4" s="12" t="s">
        <v>8</v>
      </c>
      <c r="W4" s="13" t="s">
        <v>6</v>
      </c>
      <c r="X4" s="14" t="s">
        <v>26</v>
      </c>
      <c r="Y4" s="15" t="s">
        <v>27</v>
      </c>
      <c r="Z4" s="16" t="s">
        <v>11</v>
      </c>
      <c r="AA4" s="17" t="s">
        <v>13</v>
      </c>
      <c r="AB4" s="238"/>
      <c r="AC4" s="204" t="s">
        <v>21</v>
      </c>
    </row>
    <row r="5" spans="1:29" s="3" customFormat="1" ht="123.75" customHeight="1">
      <c r="A5" s="251"/>
      <c r="B5" s="256"/>
      <c r="C5" s="248"/>
      <c r="D5" s="248"/>
      <c r="E5" s="259"/>
      <c r="F5" s="248"/>
      <c r="G5" s="263"/>
      <c r="H5" s="239">
        <v>10000</v>
      </c>
      <c r="I5" s="240"/>
      <c r="J5" s="18"/>
      <c r="K5" s="105" t="s">
        <v>57</v>
      </c>
      <c r="L5" s="19">
        <v>5500</v>
      </c>
      <c r="M5" s="20" t="s">
        <v>94</v>
      </c>
      <c r="N5" s="104" t="s">
        <v>58</v>
      </c>
      <c r="O5" s="105" t="s">
        <v>57</v>
      </c>
      <c r="P5" s="102">
        <v>5500</v>
      </c>
      <c r="Q5" s="20" t="s">
        <v>95</v>
      </c>
      <c r="R5" s="104" t="s">
        <v>61</v>
      </c>
      <c r="S5" s="105" t="s">
        <v>57</v>
      </c>
      <c r="T5" s="102">
        <v>5500</v>
      </c>
      <c r="U5" s="20" t="s">
        <v>96</v>
      </c>
      <c r="V5" s="104" t="s">
        <v>104</v>
      </c>
      <c r="W5" s="105" t="s">
        <v>57</v>
      </c>
      <c r="X5" s="102">
        <v>5500</v>
      </c>
      <c r="Y5" s="20" t="s">
        <v>97</v>
      </c>
      <c r="Z5" s="16"/>
      <c r="AA5" s="21"/>
      <c r="AB5" s="22"/>
      <c r="AC5" s="205"/>
    </row>
    <row r="6" spans="1:29" ht="24.75" customHeight="1">
      <c r="A6" s="218">
        <v>1</v>
      </c>
      <c r="B6" s="23"/>
      <c r="C6" s="219"/>
      <c r="D6" s="220"/>
      <c r="E6" s="200"/>
      <c r="F6" s="24"/>
      <c r="G6" s="126"/>
      <c r="H6" s="193"/>
      <c r="I6" s="25">
        <f>IF(H6="〇",10000,"")</f>
      </c>
      <c r="J6" s="26"/>
      <c r="K6" s="27"/>
      <c r="L6" s="221">
        <f>IF(J6="初",5500,IF(J6="弐",5500,IF(J6="参",5500,IF(J6="四",5500,IF(J6="五",5500,"")))))</f>
      </c>
      <c r="M6" s="221">
        <f>IF(J6="初",17000,IF(J6="弐",22000,IF(J6="参",27500,IF(J6="四",44000,IF(J6="五",55000,"")))))</f>
      </c>
      <c r="N6" s="26"/>
      <c r="O6" s="27"/>
      <c r="P6" s="222">
        <f>IF(N6="Ｃ",5500,IF(N6="Ｂ",5500,""))</f>
      </c>
      <c r="Q6" s="30">
        <f>IF(N6="Ｃ",6000,IF(N6="Ｂ",11000,""))</f>
      </c>
      <c r="R6" s="103"/>
      <c r="S6" s="27"/>
      <c r="T6" s="222">
        <f>IF(R6="Ｃ",5500,IF(R6="Ｄ",5500,""))</f>
      </c>
      <c r="U6" s="30">
        <f aca="true" t="shared" si="0" ref="U6:U45">IF(R6="Ｃ",22000,IF(R6="Ｄ",11000,""))</f>
      </c>
      <c r="V6" s="26"/>
      <c r="W6" s="27"/>
      <c r="X6" s="25">
        <f>IF(V6="Ｂ",5500,IF(V6="Ｃ",5500,IF(V6="Ｄ",5500,"")))</f>
      </c>
      <c r="Y6" s="30">
        <f>IF(V6="Ｂ",11000,IF(V6="Ｃ",6000,IF(V6="Ｄ",6000,"")))</f>
      </c>
      <c r="Z6" s="33">
        <f>SUM(I6:Y6)</f>
        <v>0</v>
      </c>
      <c r="AA6" s="24"/>
      <c r="AB6" s="34">
        <f>IF(K6="否",M6,0)+IF(O6="否",Q6,0)+IF(S6="否",U6,0)+IF(W6="否",Y6,0)</f>
        <v>0</v>
      </c>
      <c r="AC6" s="206"/>
    </row>
    <row r="7" spans="1:29" ht="24.75" customHeight="1">
      <c r="A7" s="214">
        <v>2</v>
      </c>
      <c r="B7" s="23"/>
      <c r="C7" s="201"/>
      <c r="D7" s="181"/>
      <c r="E7" s="141"/>
      <c r="F7" s="24"/>
      <c r="G7" s="126"/>
      <c r="H7" s="193"/>
      <c r="I7" s="37">
        <f aca="true" t="shared" si="1" ref="I7:I45">IF(H7="〇",10000,"")</f>
      </c>
      <c r="J7" s="38"/>
      <c r="K7" s="39"/>
      <c r="L7" s="28">
        <f aca="true" t="shared" si="2" ref="L7:L45">IF(J7="初",5500,IF(J7="弐",5500,IF(J7="参",5500,IF(J7="四",5500,IF(J7="五",5500,"")))))</f>
      </c>
      <c r="M7" s="28">
        <f aca="true" t="shared" si="3" ref="M7:M45">IF(J7="初",17000,IF(J7="弐",22000,IF(J7="参",27500,IF(J7="四",44000,IF(J7="五",55000,"")))))</f>
      </c>
      <c r="N7" s="38"/>
      <c r="O7" s="39"/>
      <c r="P7" s="28">
        <f aca="true" t="shared" si="4" ref="P7:P45">IF(N7="Ｃ",5500,IF(N7="Ｂ",5500,""))</f>
      </c>
      <c r="Q7" s="40">
        <f>IF(N7="Ｃ",6000,IF(N7="Ｂ",11000,""))</f>
      </c>
      <c r="R7" s="38"/>
      <c r="S7" s="39"/>
      <c r="T7" s="28">
        <f aca="true" t="shared" si="5" ref="T7:T45">IF(R7="Ｃ",5500,IF(R7="Ｄ",5500,""))</f>
      </c>
      <c r="U7" s="40">
        <f t="shared" si="0"/>
      </c>
      <c r="V7" s="38"/>
      <c r="W7" s="39"/>
      <c r="X7" s="28">
        <f aca="true" t="shared" si="6" ref="X7:X45">IF(V7="Ｂ",5500,IF(V7="Ｃ",5500,IF(V7="Ｄ",5500,"")))</f>
      </c>
      <c r="Y7" s="30">
        <f aca="true" t="shared" si="7" ref="Y7:Y45">IF(V7="Ｂ",11000,IF(V7="Ｃ",6000,IF(V7="Ｄ",6000,"")))</f>
      </c>
      <c r="Z7" s="41">
        <f aca="true" t="shared" si="8" ref="Z7:Z45">SUM(I7:Y7)</f>
        <v>0</v>
      </c>
      <c r="AA7" s="36"/>
      <c r="AB7" s="42">
        <f aca="true" t="shared" si="9" ref="AB7:AB45">IF(K7="否",M7,0)+IF(O7="否",Q7,0)+IF(S7="否",U7,0)+IF(W7="否",Y7,0)</f>
        <v>0</v>
      </c>
      <c r="AC7" s="207"/>
    </row>
    <row r="8" spans="1:29" ht="24.75" customHeight="1">
      <c r="A8" s="214">
        <v>3</v>
      </c>
      <c r="B8" s="35"/>
      <c r="C8" s="201"/>
      <c r="D8" s="181"/>
      <c r="E8" s="141"/>
      <c r="F8" s="36"/>
      <c r="G8" s="126"/>
      <c r="H8" s="193"/>
      <c r="I8" s="37">
        <f t="shared" si="1"/>
      </c>
      <c r="J8" s="38"/>
      <c r="K8" s="39"/>
      <c r="L8" s="28">
        <f t="shared" si="2"/>
      </c>
      <c r="M8" s="28">
        <f t="shared" si="3"/>
      </c>
      <c r="N8" s="38"/>
      <c r="O8" s="39"/>
      <c r="P8" s="28">
        <f t="shared" si="4"/>
      </c>
      <c r="Q8" s="40">
        <f aca="true" t="shared" si="10" ref="Q8:Q45">IF(N8="Ｃ",6000,IF(N8="Ｂ",11000,""))</f>
      </c>
      <c r="R8" s="38"/>
      <c r="S8" s="39"/>
      <c r="T8" s="28">
        <f t="shared" si="5"/>
      </c>
      <c r="U8" s="40">
        <f t="shared" si="0"/>
      </c>
      <c r="V8" s="38"/>
      <c r="W8" s="39"/>
      <c r="X8" s="28">
        <f t="shared" si="6"/>
      </c>
      <c r="Y8" s="30">
        <f t="shared" si="7"/>
      </c>
      <c r="Z8" s="41">
        <f t="shared" si="8"/>
        <v>0</v>
      </c>
      <c r="AA8" s="36"/>
      <c r="AB8" s="42">
        <f t="shared" si="9"/>
        <v>0</v>
      </c>
      <c r="AC8" s="207"/>
    </row>
    <row r="9" spans="1:29" ht="24.75" customHeight="1">
      <c r="A9" s="214">
        <v>4</v>
      </c>
      <c r="B9" s="35"/>
      <c r="C9" s="201"/>
      <c r="D9" s="181"/>
      <c r="E9" s="141"/>
      <c r="F9" s="36"/>
      <c r="G9" s="126"/>
      <c r="H9" s="193"/>
      <c r="I9" s="37">
        <f t="shared" si="1"/>
      </c>
      <c r="J9" s="38"/>
      <c r="K9" s="39"/>
      <c r="L9" s="28">
        <f t="shared" si="2"/>
      </c>
      <c r="M9" s="28">
        <f t="shared" si="3"/>
      </c>
      <c r="N9" s="38"/>
      <c r="O9" s="39"/>
      <c r="P9" s="28">
        <f t="shared" si="4"/>
      </c>
      <c r="Q9" s="40">
        <f t="shared" si="10"/>
      </c>
      <c r="R9" s="38"/>
      <c r="S9" s="39"/>
      <c r="T9" s="28">
        <f t="shared" si="5"/>
      </c>
      <c r="U9" s="40">
        <f t="shared" si="0"/>
      </c>
      <c r="V9" s="38"/>
      <c r="W9" s="39"/>
      <c r="X9" s="28">
        <f t="shared" si="6"/>
      </c>
      <c r="Y9" s="30">
        <f t="shared" si="7"/>
      </c>
      <c r="Z9" s="41">
        <f t="shared" si="8"/>
        <v>0</v>
      </c>
      <c r="AA9" s="36"/>
      <c r="AB9" s="42">
        <f t="shared" si="9"/>
        <v>0</v>
      </c>
      <c r="AC9" s="207"/>
    </row>
    <row r="10" spans="1:29" ht="24.75" customHeight="1">
      <c r="A10" s="214">
        <v>5</v>
      </c>
      <c r="B10" s="35"/>
      <c r="C10" s="201"/>
      <c r="D10" s="181"/>
      <c r="E10" s="141"/>
      <c r="F10" s="36"/>
      <c r="G10" s="126"/>
      <c r="H10" s="193"/>
      <c r="I10" s="37">
        <f t="shared" si="1"/>
      </c>
      <c r="J10" s="38"/>
      <c r="K10" s="39"/>
      <c r="L10" s="28">
        <f t="shared" si="2"/>
      </c>
      <c r="M10" s="28">
        <f t="shared" si="3"/>
      </c>
      <c r="N10" s="38"/>
      <c r="O10" s="39"/>
      <c r="P10" s="28">
        <f t="shared" si="4"/>
      </c>
      <c r="Q10" s="40">
        <f t="shared" si="10"/>
      </c>
      <c r="R10" s="38"/>
      <c r="S10" s="39"/>
      <c r="T10" s="28">
        <f t="shared" si="5"/>
      </c>
      <c r="U10" s="40">
        <f t="shared" si="0"/>
      </c>
      <c r="V10" s="38"/>
      <c r="W10" s="39"/>
      <c r="X10" s="28">
        <f t="shared" si="6"/>
      </c>
      <c r="Y10" s="30">
        <f t="shared" si="7"/>
      </c>
      <c r="Z10" s="41">
        <f t="shared" si="8"/>
        <v>0</v>
      </c>
      <c r="AA10" s="36"/>
      <c r="AB10" s="42">
        <f t="shared" si="9"/>
        <v>0</v>
      </c>
      <c r="AC10" s="207"/>
    </row>
    <row r="11" spans="1:29" ht="24.75" customHeight="1">
      <c r="A11" s="214">
        <v>6</v>
      </c>
      <c r="B11" s="35"/>
      <c r="C11" s="201"/>
      <c r="D11" s="181"/>
      <c r="E11" s="141"/>
      <c r="F11" s="36"/>
      <c r="G11" s="126"/>
      <c r="H11" s="193"/>
      <c r="I11" s="37">
        <f t="shared" si="1"/>
      </c>
      <c r="J11" s="38"/>
      <c r="K11" s="39"/>
      <c r="L11" s="28">
        <f t="shared" si="2"/>
      </c>
      <c r="M11" s="28">
        <f t="shared" si="3"/>
      </c>
      <c r="N11" s="38"/>
      <c r="O11" s="39"/>
      <c r="P11" s="28">
        <f t="shared" si="4"/>
      </c>
      <c r="Q11" s="40">
        <f t="shared" si="10"/>
      </c>
      <c r="R11" s="38"/>
      <c r="S11" s="39"/>
      <c r="T11" s="28">
        <f t="shared" si="5"/>
      </c>
      <c r="U11" s="40">
        <f t="shared" si="0"/>
      </c>
      <c r="V11" s="38"/>
      <c r="W11" s="39"/>
      <c r="X11" s="28">
        <f t="shared" si="6"/>
      </c>
      <c r="Y11" s="30">
        <f t="shared" si="7"/>
      </c>
      <c r="Z11" s="41">
        <f t="shared" si="8"/>
        <v>0</v>
      </c>
      <c r="AA11" s="36"/>
      <c r="AB11" s="42">
        <f t="shared" si="9"/>
        <v>0</v>
      </c>
      <c r="AC11" s="207"/>
    </row>
    <row r="12" spans="1:29" ht="24.75" customHeight="1">
      <c r="A12" s="214">
        <v>7</v>
      </c>
      <c r="B12" s="35"/>
      <c r="C12" s="201"/>
      <c r="D12" s="181"/>
      <c r="E12" s="141"/>
      <c r="F12" s="36"/>
      <c r="G12" s="126"/>
      <c r="H12" s="193"/>
      <c r="I12" s="37">
        <f t="shared" si="1"/>
      </c>
      <c r="J12" s="38"/>
      <c r="K12" s="39"/>
      <c r="L12" s="28">
        <f t="shared" si="2"/>
      </c>
      <c r="M12" s="28">
        <f t="shared" si="3"/>
      </c>
      <c r="N12" s="26"/>
      <c r="O12" s="39"/>
      <c r="P12" s="28">
        <f t="shared" si="4"/>
      </c>
      <c r="Q12" s="40">
        <f t="shared" si="10"/>
      </c>
      <c r="R12" s="26"/>
      <c r="S12" s="39"/>
      <c r="T12" s="28">
        <f t="shared" si="5"/>
      </c>
      <c r="U12" s="40">
        <f t="shared" si="0"/>
      </c>
      <c r="V12" s="38"/>
      <c r="W12" s="39"/>
      <c r="X12" s="28">
        <f t="shared" si="6"/>
      </c>
      <c r="Y12" s="30">
        <f t="shared" si="7"/>
      </c>
      <c r="Z12" s="41">
        <f t="shared" si="8"/>
        <v>0</v>
      </c>
      <c r="AA12" s="36"/>
      <c r="AB12" s="68">
        <f t="shared" si="9"/>
        <v>0</v>
      </c>
      <c r="AC12" s="207"/>
    </row>
    <row r="13" spans="1:29" ht="24.75" customHeight="1">
      <c r="A13" s="214">
        <v>8</v>
      </c>
      <c r="B13" s="106"/>
      <c r="C13" s="201"/>
      <c r="D13" s="183"/>
      <c r="E13" s="142"/>
      <c r="F13" s="107"/>
      <c r="G13" s="126"/>
      <c r="H13" s="193"/>
      <c r="I13" s="117">
        <f t="shared" si="1"/>
      </c>
      <c r="J13" s="110"/>
      <c r="K13" s="39"/>
      <c r="L13" s="118">
        <f t="shared" si="2"/>
      </c>
      <c r="M13" s="28">
        <f t="shared" si="3"/>
      </c>
      <c r="N13" s="110"/>
      <c r="O13" s="39"/>
      <c r="P13" s="118">
        <f t="shared" si="4"/>
      </c>
      <c r="Q13" s="40">
        <f t="shared" si="10"/>
      </c>
      <c r="R13" s="110"/>
      <c r="S13" s="39"/>
      <c r="T13" s="118">
        <f t="shared" si="5"/>
      </c>
      <c r="U13" s="40">
        <f t="shared" si="0"/>
      </c>
      <c r="V13" s="110"/>
      <c r="W13" s="39"/>
      <c r="X13" s="118">
        <f t="shared" si="6"/>
      </c>
      <c r="Y13" s="30">
        <f t="shared" si="7"/>
      </c>
      <c r="Z13" s="119">
        <f t="shared" si="8"/>
        <v>0</v>
      </c>
      <c r="AA13" s="107"/>
      <c r="AB13" s="120">
        <f t="shared" si="9"/>
        <v>0</v>
      </c>
      <c r="AC13" s="207"/>
    </row>
    <row r="14" spans="1:29" ht="24.75" customHeight="1">
      <c r="A14" s="214">
        <v>9</v>
      </c>
      <c r="B14" s="106"/>
      <c r="C14" s="201"/>
      <c r="D14" s="183"/>
      <c r="E14" s="142"/>
      <c r="F14" s="107"/>
      <c r="G14" s="126"/>
      <c r="H14" s="193"/>
      <c r="I14" s="117">
        <f t="shared" si="1"/>
      </c>
      <c r="J14" s="110"/>
      <c r="K14" s="39"/>
      <c r="L14" s="118">
        <f t="shared" si="2"/>
      </c>
      <c r="M14" s="28">
        <f t="shared" si="3"/>
      </c>
      <c r="N14" s="108"/>
      <c r="O14" s="39"/>
      <c r="P14" s="118">
        <f t="shared" si="4"/>
      </c>
      <c r="Q14" s="40">
        <f>IF(N14="Ｃ",6000,IF(N14="Ｂ",11000,""))</f>
      </c>
      <c r="R14" s="108"/>
      <c r="S14" s="39"/>
      <c r="T14" s="118">
        <f t="shared" si="5"/>
      </c>
      <c r="U14" s="40">
        <f t="shared" si="0"/>
      </c>
      <c r="V14" s="110"/>
      <c r="W14" s="39"/>
      <c r="X14" s="118">
        <f t="shared" si="6"/>
      </c>
      <c r="Y14" s="30">
        <f t="shared" si="7"/>
      </c>
      <c r="Z14" s="119">
        <f t="shared" si="8"/>
        <v>0</v>
      </c>
      <c r="AA14" s="107"/>
      <c r="AB14" s="120">
        <f t="shared" si="9"/>
        <v>0</v>
      </c>
      <c r="AC14" s="207"/>
    </row>
    <row r="15" spans="1:29" ht="24.75" customHeight="1">
      <c r="A15" s="214">
        <v>10</v>
      </c>
      <c r="B15" s="106"/>
      <c r="C15" s="201"/>
      <c r="D15" s="183"/>
      <c r="E15" s="142"/>
      <c r="F15" s="107"/>
      <c r="G15" s="126"/>
      <c r="H15" s="193"/>
      <c r="I15" s="117">
        <f t="shared" si="1"/>
      </c>
      <c r="J15" s="110"/>
      <c r="K15" s="39"/>
      <c r="L15" s="118">
        <f t="shared" si="2"/>
      </c>
      <c r="M15" s="28">
        <f t="shared" si="3"/>
      </c>
      <c r="N15" s="110"/>
      <c r="O15" s="39"/>
      <c r="P15" s="118">
        <f t="shared" si="4"/>
      </c>
      <c r="Q15" s="40">
        <f t="shared" si="10"/>
      </c>
      <c r="R15" s="110"/>
      <c r="S15" s="39"/>
      <c r="T15" s="118">
        <f t="shared" si="5"/>
      </c>
      <c r="U15" s="40">
        <f t="shared" si="0"/>
      </c>
      <c r="V15" s="110"/>
      <c r="W15" s="39"/>
      <c r="X15" s="118">
        <f t="shared" si="6"/>
      </c>
      <c r="Y15" s="30">
        <f t="shared" si="7"/>
      </c>
      <c r="Z15" s="119">
        <f t="shared" si="8"/>
        <v>0</v>
      </c>
      <c r="AA15" s="107"/>
      <c r="AB15" s="120">
        <f t="shared" si="9"/>
        <v>0</v>
      </c>
      <c r="AC15" s="207"/>
    </row>
    <row r="16" spans="1:29" ht="24.75" customHeight="1">
      <c r="A16" s="214">
        <v>11</v>
      </c>
      <c r="B16" s="106"/>
      <c r="C16" s="201"/>
      <c r="D16" s="183"/>
      <c r="E16" s="142"/>
      <c r="F16" s="107"/>
      <c r="G16" s="126"/>
      <c r="H16" s="193"/>
      <c r="I16" s="117">
        <f t="shared" si="1"/>
      </c>
      <c r="J16" s="110"/>
      <c r="K16" s="39"/>
      <c r="L16" s="118">
        <f t="shared" si="2"/>
      </c>
      <c r="M16" s="28">
        <f t="shared" si="3"/>
      </c>
      <c r="N16" s="108"/>
      <c r="O16" s="39"/>
      <c r="P16" s="118">
        <f t="shared" si="4"/>
      </c>
      <c r="Q16" s="40">
        <f t="shared" si="10"/>
      </c>
      <c r="R16" s="108"/>
      <c r="S16" s="39"/>
      <c r="T16" s="118">
        <f t="shared" si="5"/>
      </c>
      <c r="U16" s="40">
        <f t="shared" si="0"/>
      </c>
      <c r="V16" s="110"/>
      <c r="W16" s="39"/>
      <c r="X16" s="118">
        <f t="shared" si="6"/>
      </c>
      <c r="Y16" s="30">
        <f t="shared" si="7"/>
      </c>
      <c r="Z16" s="119">
        <f t="shared" si="8"/>
        <v>0</v>
      </c>
      <c r="AA16" s="107"/>
      <c r="AB16" s="120">
        <f t="shared" si="9"/>
        <v>0</v>
      </c>
      <c r="AC16" s="207"/>
    </row>
    <row r="17" spans="1:29" ht="24.75" customHeight="1">
      <c r="A17" s="214">
        <v>12</v>
      </c>
      <c r="B17" s="106"/>
      <c r="C17" s="201"/>
      <c r="D17" s="183"/>
      <c r="E17" s="142"/>
      <c r="F17" s="107"/>
      <c r="G17" s="126"/>
      <c r="H17" s="193"/>
      <c r="I17" s="117">
        <f t="shared" si="1"/>
      </c>
      <c r="J17" s="110"/>
      <c r="K17" s="39"/>
      <c r="L17" s="118">
        <f t="shared" si="2"/>
      </c>
      <c r="M17" s="28">
        <f t="shared" si="3"/>
      </c>
      <c r="N17" s="110"/>
      <c r="O17" s="39"/>
      <c r="P17" s="118">
        <f t="shared" si="4"/>
      </c>
      <c r="Q17" s="40">
        <f t="shared" si="10"/>
      </c>
      <c r="R17" s="110"/>
      <c r="S17" s="39"/>
      <c r="T17" s="118">
        <f t="shared" si="5"/>
      </c>
      <c r="U17" s="40">
        <f t="shared" si="0"/>
      </c>
      <c r="V17" s="110"/>
      <c r="W17" s="39"/>
      <c r="X17" s="118">
        <f t="shared" si="6"/>
      </c>
      <c r="Y17" s="30">
        <f t="shared" si="7"/>
      </c>
      <c r="Z17" s="119">
        <f t="shared" si="8"/>
        <v>0</v>
      </c>
      <c r="AA17" s="107"/>
      <c r="AB17" s="120">
        <f t="shared" si="9"/>
        <v>0</v>
      </c>
      <c r="AC17" s="207"/>
    </row>
    <row r="18" spans="1:29" ht="24.75" customHeight="1">
      <c r="A18" s="214">
        <v>13</v>
      </c>
      <c r="B18" s="106"/>
      <c r="C18" s="201"/>
      <c r="D18" s="183"/>
      <c r="E18" s="147"/>
      <c r="F18" s="107"/>
      <c r="G18" s="126"/>
      <c r="H18" s="193"/>
      <c r="I18" s="117">
        <f t="shared" si="1"/>
      </c>
      <c r="J18" s="110"/>
      <c r="K18" s="39"/>
      <c r="L18" s="121">
        <f t="shared" si="2"/>
      </c>
      <c r="M18" s="28">
        <f t="shared" si="3"/>
      </c>
      <c r="N18" s="108"/>
      <c r="O18" s="39"/>
      <c r="P18" s="121">
        <f t="shared" si="4"/>
      </c>
      <c r="Q18" s="40">
        <f t="shared" si="10"/>
      </c>
      <c r="R18" s="108"/>
      <c r="S18" s="39"/>
      <c r="T18" s="121">
        <f t="shared" si="5"/>
      </c>
      <c r="U18" s="40">
        <f t="shared" si="0"/>
      </c>
      <c r="V18" s="112"/>
      <c r="W18" s="39"/>
      <c r="X18" s="121">
        <f t="shared" si="6"/>
      </c>
      <c r="Y18" s="30">
        <f t="shared" si="7"/>
      </c>
      <c r="Z18" s="119">
        <f t="shared" si="8"/>
        <v>0</v>
      </c>
      <c r="AA18" s="107"/>
      <c r="AB18" s="120">
        <f t="shared" si="9"/>
        <v>0</v>
      </c>
      <c r="AC18" s="207"/>
    </row>
    <row r="19" spans="1:29" ht="24.75" customHeight="1">
      <c r="A19" s="214">
        <v>14</v>
      </c>
      <c r="B19" s="114"/>
      <c r="C19" s="201"/>
      <c r="D19" s="185"/>
      <c r="E19" s="143"/>
      <c r="F19" s="115"/>
      <c r="G19" s="126"/>
      <c r="H19" s="193"/>
      <c r="I19" s="122">
        <f t="shared" si="1"/>
      </c>
      <c r="J19" s="110"/>
      <c r="K19" s="39"/>
      <c r="L19" s="118">
        <f t="shared" si="2"/>
      </c>
      <c r="M19" s="28">
        <f t="shared" si="3"/>
      </c>
      <c r="N19" s="110"/>
      <c r="O19" s="39"/>
      <c r="P19" s="123">
        <f t="shared" si="4"/>
      </c>
      <c r="Q19" s="40">
        <f t="shared" si="10"/>
      </c>
      <c r="R19" s="110"/>
      <c r="S19" s="39"/>
      <c r="T19" s="118">
        <f t="shared" si="5"/>
      </c>
      <c r="U19" s="40">
        <f t="shared" si="0"/>
      </c>
      <c r="V19" s="112"/>
      <c r="W19" s="39"/>
      <c r="X19" s="117">
        <f t="shared" si="6"/>
      </c>
      <c r="Y19" s="30">
        <f t="shared" si="7"/>
      </c>
      <c r="Z19" s="124">
        <f t="shared" si="8"/>
        <v>0</v>
      </c>
      <c r="AA19" s="115"/>
      <c r="AB19" s="125">
        <f t="shared" si="9"/>
        <v>0</v>
      </c>
      <c r="AC19" s="206"/>
    </row>
    <row r="20" spans="1:29" ht="24.75" customHeight="1">
      <c r="A20" s="214">
        <v>15</v>
      </c>
      <c r="B20" s="106"/>
      <c r="C20" s="201"/>
      <c r="D20" s="183"/>
      <c r="E20" s="142"/>
      <c r="F20" s="107"/>
      <c r="G20" s="126"/>
      <c r="H20" s="193"/>
      <c r="I20" s="117">
        <f t="shared" si="1"/>
      </c>
      <c r="J20" s="110"/>
      <c r="K20" s="39"/>
      <c r="L20" s="118">
        <f t="shared" si="2"/>
      </c>
      <c r="M20" s="28">
        <f t="shared" si="3"/>
      </c>
      <c r="N20" s="108"/>
      <c r="O20" s="39"/>
      <c r="P20" s="118">
        <f t="shared" si="4"/>
      </c>
      <c r="Q20" s="40">
        <f t="shared" si="10"/>
      </c>
      <c r="R20" s="108"/>
      <c r="S20" s="39"/>
      <c r="T20" s="118">
        <f t="shared" si="5"/>
      </c>
      <c r="U20" s="40">
        <f t="shared" si="0"/>
      </c>
      <c r="V20" s="110"/>
      <c r="W20" s="39"/>
      <c r="X20" s="118">
        <f t="shared" si="6"/>
      </c>
      <c r="Y20" s="30">
        <f t="shared" si="7"/>
      </c>
      <c r="Z20" s="119">
        <f t="shared" si="8"/>
        <v>0</v>
      </c>
      <c r="AA20" s="107"/>
      <c r="AB20" s="120">
        <f t="shared" si="9"/>
        <v>0</v>
      </c>
      <c r="AC20" s="207"/>
    </row>
    <row r="21" spans="1:29" ht="24.75" customHeight="1">
      <c r="A21" s="214">
        <v>16</v>
      </c>
      <c r="B21" s="106"/>
      <c r="C21" s="201"/>
      <c r="D21" s="183"/>
      <c r="E21" s="142"/>
      <c r="F21" s="107"/>
      <c r="G21" s="126"/>
      <c r="H21" s="193"/>
      <c r="I21" s="117">
        <f t="shared" si="1"/>
      </c>
      <c r="J21" s="110"/>
      <c r="K21" s="39"/>
      <c r="L21" s="118">
        <f t="shared" si="2"/>
      </c>
      <c r="M21" s="28">
        <f t="shared" si="3"/>
      </c>
      <c r="N21" s="110"/>
      <c r="O21" s="39"/>
      <c r="P21" s="118">
        <f t="shared" si="4"/>
      </c>
      <c r="Q21" s="40">
        <f t="shared" si="10"/>
      </c>
      <c r="R21" s="110"/>
      <c r="S21" s="39"/>
      <c r="T21" s="118">
        <f t="shared" si="5"/>
      </c>
      <c r="U21" s="40">
        <f t="shared" si="0"/>
      </c>
      <c r="V21" s="112"/>
      <c r="W21" s="39"/>
      <c r="X21" s="118">
        <f t="shared" si="6"/>
      </c>
      <c r="Y21" s="30">
        <f t="shared" si="7"/>
      </c>
      <c r="Z21" s="119">
        <f t="shared" si="8"/>
        <v>0</v>
      </c>
      <c r="AA21" s="107"/>
      <c r="AB21" s="120">
        <f t="shared" si="9"/>
        <v>0</v>
      </c>
      <c r="AC21" s="207"/>
    </row>
    <row r="22" spans="1:29" ht="24.75" customHeight="1">
      <c r="A22" s="214">
        <v>17</v>
      </c>
      <c r="B22" s="106"/>
      <c r="C22" s="201"/>
      <c r="D22" s="183"/>
      <c r="E22" s="142"/>
      <c r="F22" s="107"/>
      <c r="G22" s="126"/>
      <c r="H22" s="193"/>
      <c r="I22" s="117">
        <f t="shared" si="1"/>
      </c>
      <c r="J22" s="110"/>
      <c r="K22" s="39"/>
      <c r="L22" s="118">
        <f t="shared" si="2"/>
      </c>
      <c r="M22" s="28">
        <f t="shared" si="3"/>
      </c>
      <c r="N22" s="110"/>
      <c r="O22" s="39"/>
      <c r="P22" s="118">
        <f t="shared" si="4"/>
      </c>
      <c r="Q22" s="40">
        <f t="shared" si="10"/>
      </c>
      <c r="R22" s="110"/>
      <c r="S22" s="39"/>
      <c r="T22" s="118">
        <f t="shared" si="5"/>
      </c>
      <c r="U22" s="40">
        <f t="shared" si="0"/>
      </c>
      <c r="V22" s="110"/>
      <c r="W22" s="39"/>
      <c r="X22" s="118">
        <f t="shared" si="6"/>
      </c>
      <c r="Y22" s="30">
        <f t="shared" si="7"/>
      </c>
      <c r="Z22" s="119">
        <f t="shared" si="8"/>
        <v>0</v>
      </c>
      <c r="AA22" s="107"/>
      <c r="AB22" s="120">
        <f t="shared" si="9"/>
        <v>0</v>
      </c>
      <c r="AC22" s="207"/>
    </row>
    <row r="23" spans="1:29" ht="24.75" customHeight="1">
      <c r="A23" s="214">
        <v>18</v>
      </c>
      <c r="B23" s="106"/>
      <c r="C23" s="201"/>
      <c r="D23" s="183"/>
      <c r="E23" s="142"/>
      <c r="F23" s="107"/>
      <c r="G23" s="126"/>
      <c r="H23" s="193"/>
      <c r="I23" s="117">
        <f t="shared" si="1"/>
      </c>
      <c r="J23" s="110"/>
      <c r="K23" s="39"/>
      <c r="L23" s="118">
        <f t="shared" si="2"/>
      </c>
      <c r="M23" s="28">
        <f t="shared" si="3"/>
      </c>
      <c r="N23" s="110"/>
      <c r="O23" s="39"/>
      <c r="P23" s="118">
        <f t="shared" si="4"/>
      </c>
      <c r="Q23" s="40">
        <f t="shared" si="10"/>
      </c>
      <c r="R23" s="110"/>
      <c r="S23" s="39"/>
      <c r="T23" s="118">
        <f t="shared" si="5"/>
      </c>
      <c r="U23" s="40">
        <f t="shared" si="0"/>
      </c>
      <c r="V23" s="110"/>
      <c r="W23" s="39"/>
      <c r="X23" s="118">
        <f t="shared" si="6"/>
      </c>
      <c r="Y23" s="30">
        <f t="shared" si="7"/>
      </c>
      <c r="Z23" s="119">
        <f t="shared" si="8"/>
        <v>0</v>
      </c>
      <c r="AA23" s="107"/>
      <c r="AB23" s="120">
        <f t="shared" si="9"/>
        <v>0</v>
      </c>
      <c r="AC23" s="207"/>
    </row>
    <row r="24" spans="1:29" ht="24.75" customHeight="1">
      <c r="A24" s="214">
        <v>19</v>
      </c>
      <c r="B24" s="106"/>
      <c r="C24" s="201"/>
      <c r="D24" s="183"/>
      <c r="E24" s="142"/>
      <c r="F24" s="107"/>
      <c r="G24" s="126"/>
      <c r="H24" s="193"/>
      <c r="I24" s="117">
        <f t="shared" si="1"/>
      </c>
      <c r="J24" s="110"/>
      <c r="K24" s="39"/>
      <c r="L24" s="118">
        <f t="shared" si="2"/>
      </c>
      <c r="M24" s="28">
        <f t="shared" si="3"/>
      </c>
      <c r="N24" s="108"/>
      <c r="O24" s="39"/>
      <c r="P24" s="118">
        <f t="shared" si="4"/>
      </c>
      <c r="Q24" s="40">
        <f t="shared" si="10"/>
      </c>
      <c r="R24" s="108"/>
      <c r="S24" s="39"/>
      <c r="T24" s="118">
        <f t="shared" si="5"/>
      </c>
      <c r="U24" s="40">
        <f t="shared" si="0"/>
      </c>
      <c r="V24" s="110"/>
      <c r="W24" s="39"/>
      <c r="X24" s="118">
        <f t="shared" si="6"/>
      </c>
      <c r="Y24" s="30">
        <f t="shared" si="7"/>
      </c>
      <c r="Z24" s="119">
        <f t="shared" si="8"/>
        <v>0</v>
      </c>
      <c r="AA24" s="107"/>
      <c r="AB24" s="120">
        <f t="shared" si="9"/>
        <v>0</v>
      </c>
      <c r="AC24" s="207"/>
    </row>
    <row r="25" spans="1:29" ht="24.75" customHeight="1">
      <c r="A25" s="214">
        <v>20</v>
      </c>
      <c r="B25" s="106"/>
      <c r="C25" s="201"/>
      <c r="D25" s="183"/>
      <c r="E25" s="142"/>
      <c r="F25" s="107"/>
      <c r="G25" s="126"/>
      <c r="H25" s="193"/>
      <c r="I25" s="117">
        <f t="shared" si="1"/>
      </c>
      <c r="J25" s="110"/>
      <c r="K25" s="39"/>
      <c r="L25" s="118">
        <f t="shared" si="2"/>
      </c>
      <c r="M25" s="28">
        <f t="shared" si="3"/>
      </c>
      <c r="N25" s="110"/>
      <c r="O25" s="39"/>
      <c r="P25" s="118">
        <f t="shared" si="4"/>
      </c>
      <c r="Q25" s="40">
        <f t="shared" si="10"/>
      </c>
      <c r="R25" s="110"/>
      <c r="S25" s="39"/>
      <c r="T25" s="118">
        <f t="shared" si="5"/>
      </c>
      <c r="U25" s="40">
        <f t="shared" si="0"/>
      </c>
      <c r="V25" s="110"/>
      <c r="W25" s="39"/>
      <c r="X25" s="118">
        <f t="shared" si="6"/>
      </c>
      <c r="Y25" s="30">
        <f t="shared" si="7"/>
      </c>
      <c r="Z25" s="119">
        <f t="shared" si="8"/>
        <v>0</v>
      </c>
      <c r="AA25" s="107"/>
      <c r="AB25" s="120">
        <f t="shared" si="9"/>
        <v>0</v>
      </c>
      <c r="AC25" s="208"/>
    </row>
    <row r="26" spans="1:29" ht="24.75" customHeight="1">
      <c r="A26" s="214">
        <v>21</v>
      </c>
      <c r="B26" s="106"/>
      <c r="C26" s="201"/>
      <c r="D26" s="183"/>
      <c r="E26" s="142"/>
      <c r="F26" s="107"/>
      <c r="G26" s="126"/>
      <c r="H26" s="193"/>
      <c r="I26" s="117">
        <f t="shared" si="1"/>
      </c>
      <c r="J26" s="110"/>
      <c r="K26" s="39"/>
      <c r="L26" s="118">
        <f t="shared" si="2"/>
      </c>
      <c r="M26" s="28">
        <f t="shared" si="3"/>
      </c>
      <c r="N26" s="110"/>
      <c r="O26" s="39"/>
      <c r="P26" s="118">
        <f t="shared" si="4"/>
      </c>
      <c r="Q26" s="40">
        <f t="shared" si="10"/>
      </c>
      <c r="R26" s="110"/>
      <c r="S26" s="39"/>
      <c r="T26" s="118">
        <f t="shared" si="5"/>
      </c>
      <c r="U26" s="40">
        <f t="shared" si="0"/>
      </c>
      <c r="V26" s="110"/>
      <c r="W26" s="39"/>
      <c r="X26" s="118">
        <f t="shared" si="6"/>
      </c>
      <c r="Y26" s="30">
        <f t="shared" si="7"/>
      </c>
      <c r="Z26" s="119">
        <f t="shared" si="8"/>
        <v>0</v>
      </c>
      <c r="AA26" s="107"/>
      <c r="AB26" s="120">
        <f t="shared" si="9"/>
        <v>0</v>
      </c>
      <c r="AC26" s="207"/>
    </row>
    <row r="27" spans="1:29" ht="24.75" customHeight="1">
      <c r="A27" s="214">
        <v>22</v>
      </c>
      <c r="B27" s="106"/>
      <c r="C27" s="201"/>
      <c r="D27" s="183"/>
      <c r="E27" s="142"/>
      <c r="F27" s="107"/>
      <c r="G27" s="126"/>
      <c r="H27" s="193"/>
      <c r="I27" s="117">
        <f t="shared" si="1"/>
      </c>
      <c r="J27" s="110"/>
      <c r="K27" s="39"/>
      <c r="L27" s="118">
        <f t="shared" si="2"/>
      </c>
      <c r="M27" s="28">
        <f t="shared" si="3"/>
      </c>
      <c r="N27" s="110"/>
      <c r="O27" s="39"/>
      <c r="P27" s="118">
        <f t="shared" si="4"/>
      </c>
      <c r="Q27" s="40">
        <f t="shared" si="10"/>
      </c>
      <c r="R27" s="110"/>
      <c r="S27" s="39"/>
      <c r="T27" s="118">
        <f t="shared" si="5"/>
      </c>
      <c r="U27" s="40">
        <f t="shared" si="0"/>
      </c>
      <c r="V27" s="110"/>
      <c r="W27" s="39"/>
      <c r="X27" s="118">
        <f t="shared" si="6"/>
      </c>
      <c r="Y27" s="30">
        <f t="shared" si="7"/>
      </c>
      <c r="Z27" s="119">
        <f t="shared" si="8"/>
        <v>0</v>
      </c>
      <c r="AA27" s="107"/>
      <c r="AB27" s="120">
        <f t="shared" si="9"/>
        <v>0</v>
      </c>
      <c r="AC27" s="207"/>
    </row>
    <row r="28" spans="1:29" ht="24.75" customHeight="1">
      <c r="A28" s="214">
        <v>23</v>
      </c>
      <c r="B28" s="106"/>
      <c r="C28" s="201"/>
      <c r="D28" s="183"/>
      <c r="E28" s="142"/>
      <c r="F28" s="107"/>
      <c r="G28" s="126"/>
      <c r="H28" s="193"/>
      <c r="I28" s="117">
        <f t="shared" si="1"/>
      </c>
      <c r="J28" s="110"/>
      <c r="K28" s="39"/>
      <c r="L28" s="118">
        <f t="shared" si="2"/>
      </c>
      <c r="M28" s="28">
        <f t="shared" si="3"/>
      </c>
      <c r="N28" s="110"/>
      <c r="O28" s="39"/>
      <c r="P28" s="118">
        <f t="shared" si="4"/>
      </c>
      <c r="Q28" s="40">
        <f t="shared" si="10"/>
      </c>
      <c r="R28" s="110"/>
      <c r="S28" s="39"/>
      <c r="T28" s="118">
        <f t="shared" si="5"/>
      </c>
      <c r="U28" s="40">
        <f t="shared" si="0"/>
      </c>
      <c r="V28" s="110"/>
      <c r="W28" s="39"/>
      <c r="X28" s="118">
        <f t="shared" si="6"/>
      </c>
      <c r="Y28" s="30">
        <f t="shared" si="7"/>
      </c>
      <c r="Z28" s="119">
        <f t="shared" si="8"/>
        <v>0</v>
      </c>
      <c r="AA28" s="107"/>
      <c r="AB28" s="120">
        <f t="shared" si="9"/>
        <v>0</v>
      </c>
      <c r="AC28" s="207"/>
    </row>
    <row r="29" spans="1:29" ht="24.75" customHeight="1">
      <c r="A29" s="214">
        <v>24</v>
      </c>
      <c r="B29" s="106"/>
      <c r="C29" s="201"/>
      <c r="D29" s="183"/>
      <c r="E29" s="142"/>
      <c r="F29" s="107"/>
      <c r="G29" s="126"/>
      <c r="H29" s="193"/>
      <c r="I29" s="117">
        <f t="shared" si="1"/>
      </c>
      <c r="J29" s="110"/>
      <c r="K29" s="39"/>
      <c r="L29" s="118">
        <f t="shared" si="2"/>
      </c>
      <c r="M29" s="28">
        <f t="shared" si="3"/>
      </c>
      <c r="N29" s="110"/>
      <c r="O29" s="39"/>
      <c r="P29" s="118">
        <f t="shared" si="4"/>
      </c>
      <c r="Q29" s="40">
        <f t="shared" si="10"/>
      </c>
      <c r="R29" s="110"/>
      <c r="S29" s="39"/>
      <c r="T29" s="118">
        <f t="shared" si="5"/>
      </c>
      <c r="U29" s="40">
        <f t="shared" si="0"/>
      </c>
      <c r="V29" s="110"/>
      <c r="W29" s="39"/>
      <c r="X29" s="118">
        <f t="shared" si="6"/>
      </c>
      <c r="Y29" s="30">
        <f t="shared" si="7"/>
      </c>
      <c r="Z29" s="119">
        <f t="shared" si="8"/>
        <v>0</v>
      </c>
      <c r="AA29" s="107"/>
      <c r="AB29" s="120">
        <f t="shared" si="9"/>
        <v>0</v>
      </c>
      <c r="AC29" s="207"/>
    </row>
    <row r="30" spans="1:29" ht="24.75" customHeight="1">
      <c r="A30" s="214">
        <v>25</v>
      </c>
      <c r="B30" s="114"/>
      <c r="C30" s="201"/>
      <c r="D30" s="183"/>
      <c r="E30" s="143"/>
      <c r="F30" s="107"/>
      <c r="G30" s="126"/>
      <c r="H30" s="193"/>
      <c r="I30" s="122">
        <f t="shared" si="1"/>
      </c>
      <c r="J30" s="110"/>
      <c r="K30" s="39"/>
      <c r="L30" s="118">
        <f t="shared" si="2"/>
      </c>
      <c r="M30" s="28">
        <f t="shared" si="3"/>
      </c>
      <c r="N30" s="110"/>
      <c r="O30" s="39"/>
      <c r="P30" s="123">
        <f t="shared" si="4"/>
      </c>
      <c r="Q30" s="40">
        <f t="shared" si="10"/>
      </c>
      <c r="R30" s="110"/>
      <c r="S30" s="39"/>
      <c r="T30" s="118">
        <f t="shared" si="5"/>
      </c>
      <c r="U30" s="40">
        <f t="shared" si="0"/>
      </c>
      <c r="V30" s="110"/>
      <c r="W30" s="39"/>
      <c r="X30" s="117">
        <f t="shared" si="6"/>
      </c>
      <c r="Y30" s="30">
        <f t="shared" si="7"/>
      </c>
      <c r="Z30" s="124">
        <f t="shared" si="8"/>
        <v>0</v>
      </c>
      <c r="AA30" s="115"/>
      <c r="AB30" s="125">
        <f t="shared" si="9"/>
        <v>0</v>
      </c>
      <c r="AC30" s="206"/>
    </row>
    <row r="31" spans="1:29" ht="24.75" customHeight="1">
      <c r="A31" s="214">
        <v>26</v>
      </c>
      <c r="B31" s="114"/>
      <c r="C31" s="201"/>
      <c r="D31" s="185"/>
      <c r="E31" s="143"/>
      <c r="F31" s="115"/>
      <c r="G31" s="126"/>
      <c r="H31" s="193"/>
      <c r="I31" s="122">
        <f t="shared" si="1"/>
      </c>
      <c r="J31" s="110"/>
      <c r="K31" s="39"/>
      <c r="L31" s="118">
        <f t="shared" si="2"/>
      </c>
      <c r="M31" s="28">
        <f t="shared" si="3"/>
      </c>
      <c r="N31" s="110"/>
      <c r="O31" s="39"/>
      <c r="P31" s="123">
        <f t="shared" si="4"/>
      </c>
      <c r="Q31" s="40">
        <f t="shared" si="10"/>
      </c>
      <c r="R31" s="110"/>
      <c r="S31" s="39"/>
      <c r="T31" s="118">
        <f t="shared" si="5"/>
      </c>
      <c r="U31" s="40">
        <f t="shared" si="0"/>
      </c>
      <c r="V31" s="112"/>
      <c r="W31" s="39"/>
      <c r="X31" s="117">
        <f t="shared" si="6"/>
      </c>
      <c r="Y31" s="30">
        <f t="shared" si="7"/>
      </c>
      <c r="Z31" s="119">
        <f t="shared" si="8"/>
        <v>0</v>
      </c>
      <c r="AA31" s="107"/>
      <c r="AB31" s="120">
        <f t="shared" si="9"/>
        <v>0</v>
      </c>
      <c r="AC31" s="207"/>
    </row>
    <row r="32" spans="1:29" ht="24.75" customHeight="1">
      <c r="A32" s="214">
        <v>27</v>
      </c>
      <c r="B32" s="106"/>
      <c r="C32" s="201"/>
      <c r="D32" s="183"/>
      <c r="E32" s="142"/>
      <c r="F32" s="107"/>
      <c r="G32" s="126"/>
      <c r="H32" s="193"/>
      <c r="I32" s="117">
        <f t="shared" si="1"/>
      </c>
      <c r="J32" s="110"/>
      <c r="K32" s="39"/>
      <c r="L32" s="118">
        <f t="shared" si="2"/>
      </c>
      <c r="M32" s="28">
        <f t="shared" si="3"/>
      </c>
      <c r="N32" s="110"/>
      <c r="O32" s="39"/>
      <c r="P32" s="118">
        <f t="shared" si="4"/>
      </c>
      <c r="Q32" s="40">
        <f t="shared" si="10"/>
      </c>
      <c r="R32" s="110"/>
      <c r="S32" s="39"/>
      <c r="T32" s="118">
        <f t="shared" si="5"/>
      </c>
      <c r="U32" s="40">
        <f t="shared" si="0"/>
      </c>
      <c r="V32" s="110"/>
      <c r="W32" s="39"/>
      <c r="X32" s="118">
        <f t="shared" si="6"/>
      </c>
      <c r="Y32" s="30">
        <f t="shared" si="7"/>
      </c>
      <c r="Z32" s="119">
        <f t="shared" si="8"/>
        <v>0</v>
      </c>
      <c r="AA32" s="107"/>
      <c r="AB32" s="120">
        <f t="shared" si="9"/>
        <v>0</v>
      </c>
      <c r="AC32" s="207"/>
    </row>
    <row r="33" spans="1:29" ht="24.75" customHeight="1">
      <c r="A33" s="214">
        <v>28</v>
      </c>
      <c r="B33" s="106"/>
      <c r="C33" s="201"/>
      <c r="D33" s="183"/>
      <c r="E33" s="142"/>
      <c r="F33" s="107"/>
      <c r="G33" s="126"/>
      <c r="H33" s="193"/>
      <c r="I33" s="117">
        <f t="shared" si="1"/>
      </c>
      <c r="J33" s="110"/>
      <c r="K33" s="39"/>
      <c r="L33" s="118">
        <f t="shared" si="2"/>
      </c>
      <c r="M33" s="28">
        <f t="shared" si="3"/>
      </c>
      <c r="N33" s="110"/>
      <c r="O33" s="39"/>
      <c r="P33" s="118">
        <f t="shared" si="4"/>
      </c>
      <c r="Q33" s="40">
        <f t="shared" si="10"/>
      </c>
      <c r="R33" s="110"/>
      <c r="S33" s="39"/>
      <c r="T33" s="118">
        <f t="shared" si="5"/>
      </c>
      <c r="U33" s="40">
        <f t="shared" si="0"/>
      </c>
      <c r="V33" s="110"/>
      <c r="W33" s="39"/>
      <c r="X33" s="118">
        <f t="shared" si="6"/>
      </c>
      <c r="Y33" s="30">
        <f t="shared" si="7"/>
      </c>
      <c r="Z33" s="119">
        <f t="shared" si="8"/>
        <v>0</v>
      </c>
      <c r="AA33" s="107"/>
      <c r="AB33" s="120">
        <f t="shared" si="9"/>
        <v>0</v>
      </c>
      <c r="AC33" s="207"/>
    </row>
    <row r="34" spans="1:29" ht="24.75" customHeight="1">
      <c r="A34" s="214">
        <v>29</v>
      </c>
      <c r="B34" s="106"/>
      <c r="C34" s="201"/>
      <c r="D34" s="183"/>
      <c r="E34" s="142"/>
      <c r="F34" s="107"/>
      <c r="G34" s="126"/>
      <c r="H34" s="193"/>
      <c r="I34" s="117">
        <f t="shared" si="1"/>
      </c>
      <c r="J34" s="110"/>
      <c r="K34" s="39"/>
      <c r="L34" s="118">
        <f t="shared" si="2"/>
      </c>
      <c r="M34" s="28">
        <f t="shared" si="3"/>
      </c>
      <c r="N34" s="110"/>
      <c r="O34" s="39"/>
      <c r="P34" s="118">
        <f t="shared" si="4"/>
      </c>
      <c r="Q34" s="40">
        <f t="shared" si="10"/>
      </c>
      <c r="R34" s="110"/>
      <c r="S34" s="39"/>
      <c r="T34" s="118">
        <f t="shared" si="5"/>
      </c>
      <c r="U34" s="40">
        <f t="shared" si="0"/>
      </c>
      <c r="V34" s="110"/>
      <c r="W34" s="39"/>
      <c r="X34" s="118">
        <f t="shared" si="6"/>
      </c>
      <c r="Y34" s="30">
        <f t="shared" si="7"/>
      </c>
      <c r="Z34" s="119">
        <f t="shared" si="8"/>
        <v>0</v>
      </c>
      <c r="AA34" s="107"/>
      <c r="AB34" s="120">
        <f t="shared" si="9"/>
        <v>0</v>
      </c>
      <c r="AC34" s="207"/>
    </row>
    <row r="35" spans="1:29" ht="24.75" customHeight="1">
      <c r="A35" s="214">
        <v>30</v>
      </c>
      <c r="B35" s="106"/>
      <c r="C35" s="201"/>
      <c r="D35" s="183"/>
      <c r="E35" s="142"/>
      <c r="F35" s="107"/>
      <c r="G35" s="126"/>
      <c r="H35" s="193"/>
      <c r="I35" s="117">
        <f t="shared" si="1"/>
      </c>
      <c r="J35" s="110"/>
      <c r="K35" s="39"/>
      <c r="L35" s="118">
        <f t="shared" si="2"/>
      </c>
      <c r="M35" s="28">
        <f t="shared" si="3"/>
      </c>
      <c r="N35" s="110"/>
      <c r="O35" s="39"/>
      <c r="P35" s="118">
        <f t="shared" si="4"/>
      </c>
      <c r="Q35" s="40">
        <f t="shared" si="10"/>
      </c>
      <c r="R35" s="110"/>
      <c r="S35" s="39"/>
      <c r="T35" s="118">
        <f t="shared" si="5"/>
      </c>
      <c r="U35" s="40">
        <f t="shared" si="0"/>
      </c>
      <c r="V35" s="110"/>
      <c r="W35" s="39"/>
      <c r="X35" s="118">
        <f t="shared" si="6"/>
      </c>
      <c r="Y35" s="30">
        <f t="shared" si="7"/>
      </c>
      <c r="Z35" s="119">
        <f t="shared" si="8"/>
        <v>0</v>
      </c>
      <c r="AA35" s="107"/>
      <c r="AB35" s="120">
        <f t="shared" si="9"/>
        <v>0</v>
      </c>
      <c r="AC35" s="207"/>
    </row>
    <row r="36" spans="1:29" ht="24.75" customHeight="1">
      <c r="A36" s="214">
        <v>31</v>
      </c>
      <c r="B36" s="106"/>
      <c r="C36" s="201"/>
      <c r="D36" s="183"/>
      <c r="E36" s="142"/>
      <c r="F36" s="107"/>
      <c r="G36" s="126"/>
      <c r="H36" s="193"/>
      <c r="I36" s="117">
        <f t="shared" si="1"/>
      </c>
      <c r="J36" s="110"/>
      <c r="K36" s="39"/>
      <c r="L36" s="118">
        <f t="shared" si="2"/>
      </c>
      <c r="M36" s="28">
        <f t="shared" si="3"/>
      </c>
      <c r="N36" s="110"/>
      <c r="O36" s="39"/>
      <c r="P36" s="118">
        <f t="shared" si="4"/>
      </c>
      <c r="Q36" s="40">
        <f t="shared" si="10"/>
      </c>
      <c r="R36" s="110"/>
      <c r="S36" s="39"/>
      <c r="T36" s="118">
        <f t="shared" si="5"/>
      </c>
      <c r="U36" s="40">
        <f t="shared" si="0"/>
      </c>
      <c r="V36" s="110"/>
      <c r="W36" s="39"/>
      <c r="X36" s="118">
        <f t="shared" si="6"/>
      </c>
      <c r="Y36" s="30">
        <f t="shared" si="7"/>
      </c>
      <c r="Z36" s="119">
        <f t="shared" si="8"/>
        <v>0</v>
      </c>
      <c r="AA36" s="107"/>
      <c r="AB36" s="120">
        <f t="shared" si="9"/>
        <v>0</v>
      </c>
      <c r="AC36" s="207"/>
    </row>
    <row r="37" spans="1:29" ht="24.75" customHeight="1">
      <c r="A37" s="214">
        <v>32</v>
      </c>
      <c r="B37" s="106"/>
      <c r="C37" s="201"/>
      <c r="D37" s="183"/>
      <c r="E37" s="142"/>
      <c r="F37" s="107"/>
      <c r="G37" s="126"/>
      <c r="H37" s="193"/>
      <c r="I37" s="117">
        <f t="shared" si="1"/>
      </c>
      <c r="J37" s="110"/>
      <c r="K37" s="39"/>
      <c r="L37" s="118">
        <f t="shared" si="2"/>
      </c>
      <c r="M37" s="28">
        <f t="shared" si="3"/>
      </c>
      <c r="N37" s="110"/>
      <c r="O37" s="39"/>
      <c r="P37" s="118">
        <f t="shared" si="4"/>
      </c>
      <c r="Q37" s="40">
        <f t="shared" si="10"/>
      </c>
      <c r="R37" s="110"/>
      <c r="S37" s="39"/>
      <c r="T37" s="118">
        <f t="shared" si="5"/>
      </c>
      <c r="U37" s="40">
        <f t="shared" si="0"/>
      </c>
      <c r="V37" s="110"/>
      <c r="W37" s="39"/>
      <c r="X37" s="118">
        <f t="shared" si="6"/>
      </c>
      <c r="Y37" s="30">
        <f t="shared" si="7"/>
      </c>
      <c r="Z37" s="119">
        <f t="shared" si="8"/>
        <v>0</v>
      </c>
      <c r="AA37" s="107"/>
      <c r="AB37" s="120">
        <f t="shared" si="9"/>
        <v>0</v>
      </c>
      <c r="AC37" s="207"/>
    </row>
    <row r="38" spans="1:29" ht="24.75" customHeight="1">
      <c r="A38" s="214">
        <v>33</v>
      </c>
      <c r="B38" s="106"/>
      <c r="C38" s="201"/>
      <c r="D38" s="183"/>
      <c r="E38" s="142"/>
      <c r="F38" s="107"/>
      <c r="G38" s="126"/>
      <c r="H38" s="193"/>
      <c r="I38" s="117">
        <f t="shared" si="1"/>
      </c>
      <c r="J38" s="110"/>
      <c r="K38" s="39"/>
      <c r="L38" s="118">
        <f t="shared" si="2"/>
      </c>
      <c r="M38" s="28">
        <f t="shared" si="3"/>
      </c>
      <c r="N38" s="110"/>
      <c r="O38" s="39"/>
      <c r="P38" s="118">
        <f t="shared" si="4"/>
      </c>
      <c r="Q38" s="40">
        <f t="shared" si="10"/>
      </c>
      <c r="R38" s="110"/>
      <c r="S38" s="39"/>
      <c r="T38" s="118">
        <f t="shared" si="5"/>
      </c>
      <c r="U38" s="40">
        <f t="shared" si="0"/>
      </c>
      <c r="V38" s="110"/>
      <c r="W38" s="39"/>
      <c r="X38" s="118">
        <f t="shared" si="6"/>
      </c>
      <c r="Y38" s="30">
        <f t="shared" si="7"/>
      </c>
      <c r="Z38" s="119">
        <f t="shared" si="8"/>
        <v>0</v>
      </c>
      <c r="AA38" s="107"/>
      <c r="AB38" s="120">
        <f t="shared" si="9"/>
        <v>0</v>
      </c>
      <c r="AC38" s="207"/>
    </row>
    <row r="39" spans="1:29" ht="24.75" customHeight="1">
      <c r="A39" s="214">
        <v>34</v>
      </c>
      <c r="B39" s="106"/>
      <c r="C39" s="201"/>
      <c r="D39" s="183"/>
      <c r="E39" s="142"/>
      <c r="F39" s="107"/>
      <c r="G39" s="126"/>
      <c r="H39" s="193"/>
      <c r="I39" s="117">
        <f t="shared" si="1"/>
      </c>
      <c r="J39" s="110"/>
      <c r="K39" s="39"/>
      <c r="L39" s="118">
        <f t="shared" si="2"/>
      </c>
      <c r="M39" s="28">
        <f t="shared" si="3"/>
      </c>
      <c r="N39" s="110"/>
      <c r="O39" s="39"/>
      <c r="P39" s="118">
        <f t="shared" si="4"/>
      </c>
      <c r="Q39" s="40">
        <f t="shared" si="10"/>
      </c>
      <c r="R39" s="110"/>
      <c r="S39" s="39"/>
      <c r="T39" s="118">
        <f t="shared" si="5"/>
      </c>
      <c r="U39" s="40">
        <f t="shared" si="0"/>
      </c>
      <c r="V39" s="110"/>
      <c r="W39" s="39"/>
      <c r="X39" s="118">
        <f t="shared" si="6"/>
      </c>
      <c r="Y39" s="30">
        <f t="shared" si="7"/>
      </c>
      <c r="Z39" s="119">
        <f t="shared" si="8"/>
        <v>0</v>
      </c>
      <c r="AA39" s="107"/>
      <c r="AB39" s="120">
        <f t="shared" si="9"/>
        <v>0</v>
      </c>
      <c r="AC39" s="207"/>
    </row>
    <row r="40" spans="1:29" ht="24.75" customHeight="1">
      <c r="A40" s="214">
        <v>35</v>
      </c>
      <c r="B40" s="106"/>
      <c r="C40" s="201"/>
      <c r="D40" s="183"/>
      <c r="E40" s="142"/>
      <c r="F40" s="107"/>
      <c r="G40" s="126"/>
      <c r="H40" s="193"/>
      <c r="I40" s="117">
        <f t="shared" si="1"/>
      </c>
      <c r="J40" s="110"/>
      <c r="K40" s="39"/>
      <c r="L40" s="118">
        <f t="shared" si="2"/>
      </c>
      <c r="M40" s="28">
        <f t="shared" si="3"/>
      </c>
      <c r="N40" s="110"/>
      <c r="O40" s="39"/>
      <c r="P40" s="118">
        <f t="shared" si="4"/>
      </c>
      <c r="Q40" s="40">
        <f t="shared" si="10"/>
      </c>
      <c r="R40" s="110"/>
      <c r="S40" s="39"/>
      <c r="T40" s="118">
        <f t="shared" si="5"/>
      </c>
      <c r="U40" s="40">
        <f t="shared" si="0"/>
      </c>
      <c r="V40" s="110"/>
      <c r="W40" s="39"/>
      <c r="X40" s="118">
        <f t="shared" si="6"/>
      </c>
      <c r="Y40" s="30">
        <f t="shared" si="7"/>
      </c>
      <c r="Z40" s="119">
        <f t="shared" si="8"/>
        <v>0</v>
      </c>
      <c r="AA40" s="107"/>
      <c r="AB40" s="120">
        <f t="shared" si="9"/>
        <v>0</v>
      </c>
      <c r="AC40" s="207"/>
    </row>
    <row r="41" spans="1:29" ht="24.75" customHeight="1">
      <c r="A41" s="214">
        <v>36</v>
      </c>
      <c r="B41" s="106"/>
      <c r="C41" s="201"/>
      <c r="D41" s="183"/>
      <c r="E41" s="142"/>
      <c r="F41" s="107"/>
      <c r="G41" s="126"/>
      <c r="H41" s="193"/>
      <c r="I41" s="117">
        <f t="shared" si="1"/>
      </c>
      <c r="J41" s="110"/>
      <c r="K41" s="39"/>
      <c r="L41" s="118">
        <f t="shared" si="2"/>
      </c>
      <c r="M41" s="28">
        <f t="shared" si="3"/>
      </c>
      <c r="N41" s="110"/>
      <c r="O41" s="39"/>
      <c r="P41" s="118">
        <f t="shared" si="4"/>
      </c>
      <c r="Q41" s="40">
        <f t="shared" si="10"/>
      </c>
      <c r="R41" s="110"/>
      <c r="S41" s="39"/>
      <c r="T41" s="118">
        <f t="shared" si="5"/>
      </c>
      <c r="U41" s="40">
        <f t="shared" si="0"/>
      </c>
      <c r="V41" s="110"/>
      <c r="W41" s="39"/>
      <c r="X41" s="118">
        <f t="shared" si="6"/>
      </c>
      <c r="Y41" s="30">
        <f t="shared" si="7"/>
      </c>
      <c r="Z41" s="119">
        <f t="shared" si="8"/>
        <v>0</v>
      </c>
      <c r="AA41" s="107"/>
      <c r="AB41" s="120">
        <f t="shared" si="9"/>
        <v>0</v>
      </c>
      <c r="AC41" s="207"/>
    </row>
    <row r="42" spans="1:29" ht="24.75" customHeight="1">
      <c r="A42" s="214">
        <v>37</v>
      </c>
      <c r="B42" s="148"/>
      <c r="C42" s="201"/>
      <c r="D42" s="185"/>
      <c r="E42" s="143"/>
      <c r="F42" s="115"/>
      <c r="G42" s="126"/>
      <c r="H42" s="193"/>
      <c r="I42" s="122">
        <f t="shared" si="1"/>
      </c>
      <c r="J42" s="110"/>
      <c r="K42" s="39"/>
      <c r="L42" s="118">
        <f t="shared" si="2"/>
      </c>
      <c r="M42" s="28">
        <f t="shared" si="3"/>
      </c>
      <c r="N42" s="110"/>
      <c r="O42" s="39"/>
      <c r="P42" s="123">
        <f t="shared" si="4"/>
      </c>
      <c r="Q42" s="40">
        <f t="shared" si="10"/>
      </c>
      <c r="R42" s="110"/>
      <c r="S42" s="39"/>
      <c r="T42" s="118">
        <f t="shared" si="5"/>
      </c>
      <c r="U42" s="40">
        <f t="shared" si="0"/>
      </c>
      <c r="V42" s="110"/>
      <c r="W42" s="39"/>
      <c r="X42" s="117">
        <f t="shared" si="6"/>
      </c>
      <c r="Y42" s="30">
        <f t="shared" si="7"/>
      </c>
      <c r="Z42" s="124">
        <f t="shared" si="8"/>
        <v>0</v>
      </c>
      <c r="AA42" s="115"/>
      <c r="AB42" s="125">
        <f t="shared" si="9"/>
        <v>0</v>
      </c>
      <c r="AC42" s="206"/>
    </row>
    <row r="43" spans="1:29" ht="24.75" customHeight="1">
      <c r="A43" s="214">
        <v>38</v>
      </c>
      <c r="B43" s="106"/>
      <c r="C43" s="201"/>
      <c r="D43" s="185"/>
      <c r="E43" s="142"/>
      <c r="F43" s="115"/>
      <c r="G43" s="126"/>
      <c r="H43" s="193"/>
      <c r="I43" s="117">
        <f t="shared" si="1"/>
      </c>
      <c r="J43" s="110"/>
      <c r="K43" s="39"/>
      <c r="L43" s="118">
        <f t="shared" si="2"/>
      </c>
      <c r="M43" s="28">
        <f t="shared" si="3"/>
      </c>
      <c r="N43" s="110"/>
      <c r="O43" s="39"/>
      <c r="P43" s="118">
        <f t="shared" si="4"/>
      </c>
      <c r="Q43" s="40">
        <f t="shared" si="10"/>
      </c>
      <c r="R43" s="110"/>
      <c r="S43" s="39"/>
      <c r="T43" s="118">
        <f t="shared" si="5"/>
      </c>
      <c r="U43" s="40">
        <f t="shared" si="0"/>
      </c>
      <c r="V43" s="110"/>
      <c r="W43" s="39"/>
      <c r="X43" s="118">
        <f t="shared" si="6"/>
      </c>
      <c r="Y43" s="30">
        <f t="shared" si="7"/>
      </c>
      <c r="Z43" s="119">
        <f t="shared" si="8"/>
        <v>0</v>
      </c>
      <c r="AA43" s="107"/>
      <c r="AB43" s="125">
        <f t="shared" si="9"/>
        <v>0</v>
      </c>
      <c r="AC43" s="208"/>
    </row>
    <row r="44" spans="1:29" ht="24.75" customHeight="1">
      <c r="A44" s="214">
        <v>39</v>
      </c>
      <c r="B44" s="106"/>
      <c r="C44" s="201"/>
      <c r="D44" s="185"/>
      <c r="E44" s="142"/>
      <c r="F44" s="115"/>
      <c r="G44" s="126"/>
      <c r="H44" s="193"/>
      <c r="I44" s="117">
        <f t="shared" si="1"/>
      </c>
      <c r="J44" s="110"/>
      <c r="K44" s="39"/>
      <c r="L44" s="118">
        <f t="shared" si="2"/>
      </c>
      <c r="M44" s="28">
        <f t="shared" si="3"/>
      </c>
      <c r="N44" s="110"/>
      <c r="O44" s="39"/>
      <c r="P44" s="118">
        <f t="shared" si="4"/>
      </c>
      <c r="Q44" s="40">
        <f t="shared" si="10"/>
      </c>
      <c r="R44" s="110"/>
      <c r="S44" s="39"/>
      <c r="T44" s="118">
        <f t="shared" si="5"/>
      </c>
      <c r="U44" s="40">
        <f t="shared" si="0"/>
      </c>
      <c r="V44" s="110"/>
      <c r="W44" s="39"/>
      <c r="X44" s="118">
        <f t="shared" si="6"/>
      </c>
      <c r="Y44" s="30">
        <f t="shared" si="7"/>
      </c>
      <c r="Z44" s="119">
        <f t="shared" si="8"/>
        <v>0</v>
      </c>
      <c r="AA44" s="107"/>
      <c r="AB44" s="120">
        <f t="shared" si="9"/>
        <v>0</v>
      </c>
      <c r="AC44" s="207"/>
    </row>
    <row r="45" spans="1:29" ht="24.75" customHeight="1" thickBot="1">
      <c r="A45" s="214">
        <v>40</v>
      </c>
      <c r="B45" s="106"/>
      <c r="C45" s="201"/>
      <c r="D45" s="188"/>
      <c r="E45" s="142"/>
      <c r="F45" s="115"/>
      <c r="G45" s="126"/>
      <c r="H45" s="194"/>
      <c r="I45" s="117">
        <f t="shared" si="1"/>
      </c>
      <c r="J45" s="110"/>
      <c r="K45" s="39"/>
      <c r="L45" s="118">
        <f t="shared" si="2"/>
      </c>
      <c r="M45" s="28">
        <f t="shared" si="3"/>
      </c>
      <c r="N45" s="110"/>
      <c r="O45" s="39"/>
      <c r="P45" s="118">
        <f t="shared" si="4"/>
      </c>
      <c r="Q45" s="40">
        <f t="shared" si="10"/>
      </c>
      <c r="R45" s="110"/>
      <c r="S45" s="39"/>
      <c r="T45" s="118">
        <f t="shared" si="5"/>
      </c>
      <c r="U45" s="30">
        <f t="shared" si="0"/>
      </c>
      <c r="V45" s="110"/>
      <c r="W45" s="39"/>
      <c r="X45" s="118">
        <f t="shared" si="6"/>
      </c>
      <c r="Y45" s="30">
        <f t="shared" si="7"/>
      </c>
      <c r="Z45" s="119">
        <f t="shared" si="8"/>
        <v>0</v>
      </c>
      <c r="AA45" s="107"/>
      <c r="AB45" s="120">
        <f t="shared" si="9"/>
        <v>0</v>
      </c>
      <c r="AC45" s="207"/>
    </row>
    <row r="46" spans="1:29" ht="24.75" customHeight="1" thickBot="1" thickTop="1">
      <c r="A46" s="215"/>
      <c r="B46" s="241" t="s">
        <v>22</v>
      </c>
      <c r="C46" s="242"/>
      <c r="D46" s="242"/>
      <c r="E46" s="243"/>
      <c r="F46" s="73"/>
      <c r="G46" s="127"/>
      <c r="H46" s="199">
        <f>COUNTIF(H6:H45,"〇")</f>
        <v>0</v>
      </c>
      <c r="I46" s="74">
        <f>SUM(I6:I45)</f>
        <v>0</v>
      </c>
      <c r="J46" s="75"/>
      <c r="K46" s="76"/>
      <c r="L46" s="77">
        <f>SUM(L6:L45)</f>
        <v>0</v>
      </c>
      <c r="M46" s="77">
        <f>SUM(M6:M45)</f>
        <v>0</v>
      </c>
      <c r="N46" s="244"/>
      <c r="O46" s="245"/>
      <c r="P46" s="77">
        <f>SUM(P6:P45)</f>
        <v>0</v>
      </c>
      <c r="Q46" s="77">
        <f>SUM(Q6:Q45)</f>
        <v>0</v>
      </c>
      <c r="R46" s="244"/>
      <c r="S46" s="245"/>
      <c r="T46" s="77">
        <f>SUM(T6:T45)</f>
        <v>0</v>
      </c>
      <c r="U46" s="77">
        <f>SUM(U6:U45)</f>
        <v>0</v>
      </c>
      <c r="V46" s="244"/>
      <c r="W46" s="245"/>
      <c r="X46" s="77">
        <f>SUM(X6:X45)</f>
        <v>0</v>
      </c>
      <c r="Y46" s="77">
        <f>SUM(Y6:Y45)</f>
        <v>0</v>
      </c>
      <c r="Z46" s="78">
        <f>SUM(Z6:Z45)</f>
        <v>0</v>
      </c>
      <c r="AA46" s="189"/>
      <c r="AB46" s="223">
        <f>SUM(AB6:AB45)</f>
        <v>0</v>
      </c>
      <c r="AC46" s="209"/>
    </row>
    <row r="47" spans="1:29" ht="24.75" customHeight="1" thickTop="1">
      <c r="A47" s="216"/>
      <c r="B47" s="43" t="s">
        <v>24</v>
      </c>
      <c r="C47" s="176"/>
      <c r="D47" s="44"/>
      <c r="E47" s="144"/>
      <c r="F47" s="44"/>
      <c r="G47" s="128"/>
      <c r="H47" s="195">
        <f>COUNTIF(H6:H45,"〇")</f>
        <v>0</v>
      </c>
      <c r="I47" s="45">
        <f>SUM(I6:I45)</f>
        <v>0</v>
      </c>
      <c r="J47" s="46" t="s">
        <v>18</v>
      </c>
      <c r="K47" s="69">
        <f>COUNTIF(J6:J45,"初")</f>
        <v>0</v>
      </c>
      <c r="L47" s="47">
        <f>K47*5500</f>
        <v>0</v>
      </c>
      <c r="M47" s="48">
        <f>K47*17000</f>
        <v>0</v>
      </c>
      <c r="N47" s="155" t="s">
        <v>70</v>
      </c>
      <c r="O47" s="69">
        <f>COUNTIF(N6:N45,"Ｂ")</f>
        <v>0</v>
      </c>
      <c r="P47" s="47">
        <f>O47*5500</f>
        <v>0</v>
      </c>
      <c r="Q47" s="48">
        <f>O47*11000</f>
        <v>0</v>
      </c>
      <c r="R47" s="46" t="s">
        <v>69</v>
      </c>
      <c r="S47" s="69">
        <f>COUNTIF(R6:R45,"Ｃ")</f>
        <v>0</v>
      </c>
      <c r="T47" s="47">
        <f>S47*5500</f>
        <v>0</v>
      </c>
      <c r="U47" s="48">
        <f>S47*22000</f>
        <v>0</v>
      </c>
      <c r="V47" s="155" t="s">
        <v>62</v>
      </c>
      <c r="W47" s="69">
        <f>COUNTIF(V6:V45,"Ｂ")</f>
        <v>0</v>
      </c>
      <c r="X47" s="47">
        <f>W47*5500</f>
        <v>0</v>
      </c>
      <c r="Y47" s="48">
        <f>W47*11000</f>
        <v>0</v>
      </c>
      <c r="Z47" s="49"/>
      <c r="AA47" s="44"/>
      <c r="AB47" s="34">
        <f>M47+Q47+U47+Y47</f>
        <v>0</v>
      </c>
      <c r="AC47" s="210"/>
    </row>
    <row r="48" spans="1:29" ht="24.75" customHeight="1">
      <c r="A48" s="216"/>
      <c r="B48" s="190" t="s">
        <v>88</v>
      </c>
      <c r="C48" s="177">
        <f>COUNTIF(C6:C45,"男")</f>
        <v>0</v>
      </c>
      <c r="D48" s="51"/>
      <c r="E48" s="145"/>
      <c r="F48" s="51"/>
      <c r="G48" s="129"/>
      <c r="H48" s="196"/>
      <c r="I48" s="135"/>
      <c r="J48" s="52" t="s">
        <v>25</v>
      </c>
      <c r="K48" s="67">
        <f>COUNTIF(J6:J45,"弐")</f>
        <v>0</v>
      </c>
      <c r="L48" s="54">
        <f>K48*5500</f>
        <v>0</v>
      </c>
      <c r="M48" s="53">
        <f>K48*22000</f>
        <v>0</v>
      </c>
      <c r="N48" s="52" t="s">
        <v>69</v>
      </c>
      <c r="O48" s="67">
        <f>COUNTIF(N6:N45,"Ｃ")</f>
        <v>0</v>
      </c>
      <c r="P48" s="54">
        <f>O48*5500</f>
        <v>0</v>
      </c>
      <c r="Q48" s="53">
        <f>O48*6000</f>
        <v>0</v>
      </c>
      <c r="R48" s="52" t="s">
        <v>71</v>
      </c>
      <c r="S48" s="67">
        <f>COUNTIF(R6:R45,"Ｄ")</f>
        <v>0</v>
      </c>
      <c r="T48" s="54">
        <f>S48*5500</f>
        <v>0</v>
      </c>
      <c r="U48" s="53">
        <f>S48*11000</f>
        <v>0</v>
      </c>
      <c r="V48" s="52" t="s">
        <v>69</v>
      </c>
      <c r="W48" s="67">
        <f>COUNTIF(V6:V46,"Ｃ")</f>
        <v>0</v>
      </c>
      <c r="X48" s="54">
        <f>W48*5500</f>
        <v>0</v>
      </c>
      <c r="Y48" s="53">
        <f>W48*6000</f>
        <v>0</v>
      </c>
      <c r="Z48" s="55"/>
      <c r="AA48" s="51"/>
      <c r="AB48" s="34">
        <f>M48+Q48+U48+Y48</f>
        <v>0</v>
      </c>
      <c r="AC48" s="211"/>
    </row>
    <row r="49" spans="1:29" ht="24.75" customHeight="1">
      <c r="A49" s="216"/>
      <c r="B49" s="190" t="s">
        <v>89</v>
      </c>
      <c r="C49" s="177">
        <f>COUNTIF(C6:C45,"女")</f>
        <v>0</v>
      </c>
      <c r="D49" s="51"/>
      <c r="E49" s="145"/>
      <c r="F49" s="51"/>
      <c r="G49" s="129"/>
      <c r="H49" s="197"/>
      <c r="I49" s="137"/>
      <c r="J49" s="52" t="s">
        <v>15</v>
      </c>
      <c r="K49" s="67">
        <f>COUNTIF(J6:J45,"参")</f>
        <v>0</v>
      </c>
      <c r="L49" s="54">
        <f>K49*5500</f>
        <v>0</v>
      </c>
      <c r="M49" s="53">
        <f>K49*27500</f>
        <v>0</v>
      </c>
      <c r="N49" s="52"/>
      <c r="O49" s="67"/>
      <c r="P49" s="54"/>
      <c r="Q49" s="56"/>
      <c r="R49" s="52"/>
      <c r="S49" s="67"/>
      <c r="T49" s="54"/>
      <c r="U49" s="56"/>
      <c r="V49" s="52" t="s">
        <v>72</v>
      </c>
      <c r="W49" s="67">
        <f>COUNTIF(V6:V45,"Ｄ")</f>
        <v>0</v>
      </c>
      <c r="X49" s="54">
        <f>W49*5500</f>
        <v>0</v>
      </c>
      <c r="Y49" s="53">
        <f>W49*6000</f>
        <v>0</v>
      </c>
      <c r="Z49" s="55"/>
      <c r="AA49" s="51"/>
      <c r="AB49" s="34">
        <f>M49+Q49+U49+Y49</f>
        <v>0</v>
      </c>
      <c r="AC49" s="211"/>
    </row>
    <row r="50" spans="1:29" ht="24.75" customHeight="1">
      <c r="A50" s="216"/>
      <c r="B50" s="50"/>
      <c r="C50" s="177"/>
      <c r="D50" s="51"/>
      <c r="E50" s="145"/>
      <c r="F50" s="51"/>
      <c r="G50" s="130"/>
      <c r="H50" s="196"/>
      <c r="I50" s="137"/>
      <c r="J50" s="52" t="s">
        <v>17</v>
      </c>
      <c r="K50" s="67">
        <f>COUNTIF(J6:J45,"四")</f>
        <v>0</v>
      </c>
      <c r="L50" s="54">
        <f>K50*5500</f>
        <v>0</v>
      </c>
      <c r="M50" s="53">
        <f>K50*44000</f>
        <v>0</v>
      </c>
      <c r="N50" s="52"/>
      <c r="O50" s="67"/>
      <c r="P50" s="54"/>
      <c r="Q50" s="56"/>
      <c r="R50" s="52"/>
      <c r="S50" s="67"/>
      <c r="T50" s="54"/>
      <c r="U50" s="56"/>
      <c r="V50" s="52"/>
      <c r="W50" s="67"/>
      <c r="X50" s="54"/>
      <c r="Y50" s="53"/>
      <c r="Z50" s="55"/>
      <c r="AA50" s="51"/>
      <c r="AB50" s="34">
        <f>M50+Q50+U50+Y50</f>
        <v>0</v>
      </c>
      <c r="AC50" s="211"/>
    </row>
    <row r="51" spans="1:29" ht="24.75" customHeight="1" thickBot="1">
      <c r="A51" s="216"/>
      <c r="B51" s="50"/>
      <c r="C51" s="177"/>
      <c r="D51" s="51"/>
      <c r="E51" s="145"/>
      <c r="F51" s="51"/>
      <c r="G51" s="130"/>
      <c r="H51" s="198"/>
      <c r="I51" s="137"/>
      <c r="J51" s="52" t="s">
        <v>16</v>
      </c>
      <c r="K51" s="67">
        <f>COUNTIF(J6:J45,"五")</f>
        <v>0</v>
      </c>
      <c r="L51" s="54">
        <f>K51*5500</f>
        <v>0</v>
      </c>
      <c r="M51" s="53">
        <f>K51*55000</f>
        <v>0</v>
      </c>
      <c r="N51" s="52"/>
      <c r="O51" s="67"/>
      <c r="P51" s="54"/>
      <c r="Q51" s="56"/>
      <c r="R51" s="52"/>
      <c r="S51" s="67"/>
      <c r="T51" s="54"/>
      <c r="U51" s="56"/>
      <c r="V51" s="52"/>
      <c r="W51" s="67"/>
      <c r="X51" s="54"/>
      <c r="Y51" s="53"/>
      <c r="Z51" s="72"/>
      <c r="AA51" s="51"/>
      <c r="AB51" s="34">
        <f>M51+Q51+U51+Y51</f>
        <v>0</v>
      </c>
      <c r="AC51" s="211"/>
    </row>
    <row r="52" spans="1:29" ht="24.75" customHeight="1" thickBot="1" thickTop="1">
      <c r="A52" s="217"/>
      <c r="B52" s="227" t="s">
        <v>28</v>
      </c>
      <c r="C52" s="228"/>
      <c r="D52" s="228"/>
      <c r="E52" s="229"/>
      <c r="F52" s="79"/>
      <c r="G52" s="131"/>
      <c r="H52" s="199">
        <f>SUM(H47:H51)</f>
        <v>0</v>
      </c>
      <c r="I52" s="138">
        <f>SUM(I47:I51)</f>
        <v>0</v>
      </c>
      <c r="J52" s="80"/>
      <c r="K52" s="81">
        <f>SUM(K47:K51)</f>
        <v>0</v>
      </c>
      <c r="L52" s="82">
        <f aca="true" t="shared" si="11" ref="L52:X52">SUM(L47:L51)</f>
        <v>0</v>
      </c>
      <c r="M52" s="83">
        <f t="shared" si="11"/>
        <v>0</v>
      </c>
      <c r="N52" s="80"/>
      <c r="O52" s="81">
        <f t="shared" si="11"/>
        <v>0</v>
      </c>
      <c r="P52" s="82">
        <f t="shared" si="11"/>
        <v>0</v>
      </c>
      <c r="Q52" s="83">
        <f t="shared" si="11"/>
        <v>0</v>
      </c>
      <c r="R52" s="80"/>
      <c r="S52" s="81">
        <f t="shared" si="11"/>
        <v>0</v>
      </c>
      <c r="T52" s="82">
        <f t="shared" si="11"/>
        <v>0</v>
      </c>
      <c r="U52" s="83">
        <f t="shared" si="11"/>
        <v>0</v>
      </c>
      <c r="V52" s="80"/>
      <c r="W52" s="81">
        <f t="shared" si="11"/>
        <v>0</v>
      </c>
      <c r="X52" s="82">
        <f t="shared" si="11"/>
        <v>0</v>
      </c>
      <c r="Y52" s="83">
        <f>SUM(Y47:Y51)</f>
        <v>0</v>
      </c>
      <c r="Z52" s="84">
        <f>I52+L52+M52+P52+Q52+T52+U52+X52+Y52</f>
        <v>0</v>
      </c>
      <c r="AA52" s="79"/>
      <c r="AB52" s="85">
        <f>SUM(AB47:AB51)</f>
        <v>0</v>
      </c>
      <c r="AC52" s="212"/>
    </row>
    <row r="53" spans="1:29" ht="24.75" customHeight="1" thickTop="1">
      <c r="A53" s="213"/>
      <c r="H53" s="57"/>
      <c r="I53" s="57"/>
      <c r="J53" s="57"/>
      <c r="K53" s="57"/>
      <c r="L53" s="58"/>
      <c r="M53" s="57"/>
      <c r="N53" s="57"/>
      <c r="O53" s="57"/>
      <c r="P53" s="58"/>
      <c r="Q53" s="57"/>
      <c r="R53" s="57"/>
      <c r="S53" s="57"/>
      <c r="T53" s="57"/>
      <c r="U53" s="57"/>
      <c r="V53" s="57"/>
      <c r="W53" s="57"/>
      <c r="X53" s="57"/>
      <c r="Y53" s="57"/>
      <c r="Z53" s="59"/>
      <c r="AA53" s="57"/>
      <c r="AB53" s="60"/>
      <c r="AC53" s="61"/>
    </row>
    <row r="54" spans="1:29" ht="24.75" customHeight="1">
      <c r="A54" s="213"/>
      <c r="B54" s="71" t="s">
        <v>19</v>
      </c>
      <c r="C54" s="71"/>
      <c r="D54" s="4"/>
      <c r="E54" s="146" t="s">
        <v>103</v>
      </c>
      <c r="F54" s="4"/>
      <c r="G54" s="230" t="s">
        <v>102</v>
      </c>
      <c r="H54" s="231"/>
      <c r="J54" s="70" t="s">
        <v>101</v>
      </c>
      <c r="M54" s="232" t="s">
        <v>100</v>
      </c>
      <c r="N54" s="232"/>
      <c r="O54" s="57"/>
      <c r="P54" s="232" t="s">
        <v>99</v>
      </c>
      <c r="Q54" s="232"/>
      <c r="S54" s="192" t="s">
        <v>108</v>
      </c>
      <c r="V54" s="57"/>
      <c r="W54" s="57"/>
      <c r="X54" s="57"/>
      <c r="Y54" s="57"/>
      <c r="Z54" s="59"/>
      <c r="AA54" s="57"/>
      <c r="AB54" s="60"/>
      <c r="AC54" s="61"/>
    </row>
    <row r="55" spans="1:29" ht="24.75" customHeight="1">
      <c r="A55" s="213"/>
      <c r="B55" s="9"/>
      <c r="C55" s="9"/>
      <c r="D55" s="9"/>
      <c r="F55" s="232" t="s">
        <v>98</v>
      </c>
      <c r="G55" s="232"/>
      <c r="H55" s="232"/>
      <c r="I55" s="232"/>
      <c r="J55" s="232"/>
      <c r="K55" s="63"/>
      <c r="L55" s="64"/>
      <c r="M55" s="63"/>
      <c r="N55" s="63"/>
      <c r="O55" s="63"/>
      <c r="P55" s="64"/>
      <c r="Q55" s="63"/>
      <c r="R55" s="63"/>
      <c r="S55" s="63"/>
      <c r="T55" s="63"/>
      <c r="U55" s="63"/>
      <c r="V55" s="63"/>
      <c r="W55" s="63"/>
      <c r="X55" s="63"/>
      <c r="Y55" s="63"/>
      <c r="Z55" s="65"/>
      <c r="AA55" s="63"/>
      <c r="AB55" s="66"/>
      <c r="AC55" s="61"/>
    </row>
    <row r="56" ht="13.5">
      <c r="L56" s="5"/>
    </row>
    <row r="57" ht="13.5">
      <c r="L57" s="5"/>
    </row>
    <row r="58" ht="13.5">
      <c r="L58" s="5"/>
    </row>
    <row r="59" ht="13.5">
      <c r="L59" s="5"/>
    </row>
    <row r="60" ht="13.5">
      <c r="L60" s="5"/>
    </row>
    <row r="61" ht="13.5">
      <c r="L61" s="5"/>
    </row>
    <row r="62" ht="13.5">
      <c r="L62" s="5"/>
    </row>
    <row r="63" ht="13.5">
      <c r="L63" s="5"/>
    </row>
    <row r="64" ht="13.5">
      <c r="L64" s="5"/>
    </row>
    <row r="65" ht="13.5">
      <c r="L65" s="5"/>
    </row>
    <row r="66" ht="13.5">
      <c r="L66" s="5"/>
    </row>
    <row r="67" ht="13.5">
      <c r="L67" s="5"/>
    </row>
    <row r="68" ht="13.5">
      <c r="L68" s="5"/>
    </row>
    <row r="69" ht="13.5">
      <c r="L69" s="5"/>
    </row>
    <row r="70" ht="13.5">
      <c r="L70" s="5"/>
    </row>
    <row r="71" ht="13.5">
      <c r="L71" s="5"/>
    </row>
    <row r="72" ht="13.5">
      <c r="L72" s="5"/>
    </row>
    <row r="73" ht="13.5">
      <c r="L73" s="5"/>
    </row>
    <row r="74" ht="13.5">
      <c r="L74" s="5"/>
    </row>
    <row r="75" ht="13.5">
      <c r="L75" s="5"/>
    </row>
    <row r="76" ht="13.5">
      <c r="L76" s="5"/>
    </row>
    <row r="77" ht="13.5">
      <c r="L77" s="5"/>
    </row>
  </sheetData>
  <sheetProtection/>
  <mergeCells count="25">
    <mergeCell ref="G54:H54"/>
    <mergeCell ref="M54:N54"/>
    <mergeCell ref="P54:Q54"/>
    <mergeCell ref="F55:J55"/>
    <mergeCell ref="N46:O46"/>
    <mergeCell ref="B3:B5"/>
    <mergeCell ref="F3:F5"/>
    <mergeCell ref="B52:E52"/>
    <mergeCell ref="B46:E46"/>
    <mergeCell ref="H5:I5"/>
    <mergeCell ref="R46:S46"/>
    <mergeCell ref="V46:W46"/>
    <mergeCell ref="AB3:AB4"/>
    <mergeCell ref="J3:M3"/>
    <mergeCell ref="N3:Q3"/>
    <mergeCell ref="R3:U3"/>
    <mergeCell ref="V3:Y3"/>
    <mergeCell ref="A3:A5"/>
    <mergeCell ref="E1:AA1"/>
    <mergeCell ref="Z3:AA3"/>
    <mergeCell ref="H3:I4"/>
    <mergeCell ref="E3:E5"/>
    <mergeCell ref="G3:G5"/>
    <mergeCell ref="D3:D5"/>
    <mergeCell ref="C3:C5"/>
  </mergeCells>
  <dataValidations count="10">
    <dataValidation type="list" allowBlank="1" showInputMessage="1" showErrorMessage="1" sqref="J6:J45">
      <formula1>$J$47:$J$51</formula1>
    </dataValidation>
    <dataValidation type="list" allowBlank="1" showInputMessage="1" showErrorMessage="1" sqref="N6:N45">
      <formula1>$N$47:$N$49</formula1>
    </dataValidation>
    <dataValidation type="list" allowBlank="1" showInputMessage="1" showErrorMessage="1" sqref="R6:R45">
      <formula1>$R$47:$R$49</formula1>
    </dataValidation>
    <dataValidation type="list" allowBlank="1" showInputMessage="1" showErrorMessage="1" sqref="V6:V45">
      <formula1>$V$47:$V$50</formula1>
    </dataValidation>
    <dataValidation type="list" allowBlank="1" showInputMessage="1" showErrorMessage="1" sqref="H6:H45">
      <formula1>$S$54:$S$55</formula1>
    </dataValidation>
    <dataValidation type="list" allowBlank="1" showInputMessage="1" showErrorMessage="1" sqref="O6:O45">
      <formula1>"合,否,Ｂ辞,Ｃ辞"</formula1>
    </dataValidation>
    <dataValidation type="list" allowBlank="1" showInputMessage="1" showErrorMessage="1" sqref="S6:S45">
      <formula1>"合,否,Ｃ辞,Ｄ辞"</formula1>
    </dataValidation>
    <dataValidation type="list" allowBlank="1" showInputMessage="1" showErrorMessage="1" sqref="W6:W45">
      <formula1>"合,否,Ｂ辞,Ｃ辞,Ｄ辞"</formula1>
    </dataValidation>
    <dataValidation type="list" allowBlank="1" showInputMessage="1" showErrorMessage="1" sqref="K6:K45">
      <formula1>"合,否,初辞,弐辞,参辞,四辞,五辞"</formula1>
    </dataValidation>
    <dataValidation type="list" allowBlank="1" showInputMessage="1" showErrorMessage="1" sqref="C6:C45">
      <formula1>"男,女"</formula1>
    </dataValidation>
  </dataValidations>
  <printOptions horizontalCentered="1" verticalCentered="1"/>
  <pageMargins left="0" right="0" top="0" bottom="0" header="0.31496062992125984" footer="0.31496062992125984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49"/>
  <sheetViews>
    <sheetView zoomScalePageLayoutView="0" workbookViewId="0" topLeftCell="A1">
      <selection activeCell="C19" sqref="C19:C48"/>
    </sheetView>
  </sheetViews>
  <sheetFormatPr defaultColWidth="9.00390625" defaultRowHeight="13.5"/>
  <cols>
    <col min="3" max="3" width="12.875" style="0" customWidth="1"/>
    <col min="4" max="4" width="27.375" style="0" customWidth="1"/>
    <col min="5" max="5" width="6.625" style="0" customWidth="1"/>
    <col min="6" max="6" width="3.25390625" style="0" customWidth="1"/>
    <col min="7" max="7" width="6.25390625" style="0" customWidth="1"/>
    <col min="8" max="8" width="11.625" style="0" customWidth="1"/>
    <col min="9" max="9" width="3.125" style="0" customWidth="1"/>
    <col min="10" max="10" width="6.625" style="0" customWidth="1"/>
    <col min="11" max="11" width="3.125" style="0" customWidth="1"/>
    <col min="12" max="12" width="6.625" style="0" customWidth="1"/>
    <col min="13" max="13" width="2.75390625" style="0" customWidth="1"/>
    <col min="14" max="14" width="9.125" style="0" customWidth="1"/>
    <col min="15" max="15" width="5.625" style="0" customWidth="1"/>
  </cols>
  <sheetData>
    <row r="1" spans="5:15" ht="13.5">
      <c r="E1" s="304" t="s">
        <v>31</v>
      </c>
      <c r="F1" s="305"/>
      <c r="G1" s="314" t="s">
        <v>32</v>
      </c>
      <c r="H1" s="311"/>
      <c r="I1" s="314" t="s">
        <v>33</v>
      </c>
      <c r="J1" s="311"/>
      <c r="K1" s="314" t="s">
        <v>34</v>
      </c>
      <c r="L1" s="329"/>
      <c r="M1" s="318"/>
      <c r="N1" s="318"/>
      <c r="O1" s="319"/>
    </row>
    <row r="2" spans="5:15" ht="13.5">
      <c r="E2" s="306"/>
      <c r="F2" s="305"/>
      <c r="G2" s="315"/>
      <c r="H2" s="312"/>
      <c r="I2" s="315"/>
      <c r="J2" s="312"/>
      <c r="K2" s="315"/>
      <c r="L2" s="330"/>
      <c r="M2" s="331"/>
      <c r="N2" s="331"/>
      <c r="O2" s="305"/>
    </row>
    <row r="3" spans="5:15" ht="13.5">
      <c r="E3" s="306"/>
      <c r="F3" s="305"/>
      <c r="G3" s="316"/>
      <c r="H3" s="313"/>
      <c r="I3" s="316"/>
      <c r="J3" s="313"/>
      <c r="K3" s="316"/>
      <c r="L3" s="320"/>
      <c r="M3" s="321"/>
      <c r="N3" s="321"/>
      <c r="O3" s="322"/>
    </row>
    <row r="4" spans="8:14" ht="13.5">
      <c r="H4" s="86"/>
      <c r="I4" s="89"/>
      <c r="J4" s="86"/>
      <c r="K4" s="89"/>
      <c r="L4" s="86"/>
      <c r="M4" s="89"/>
      <c r="N4" s="86"/>
    </row>
    <row r="5" spans="9:15" ht="13.5">
      <c r="I5" s="90" t="s">
        <v>91</v>
      </c>
      <c r="J5">
        <v>4</v>
      </c>
      <c r="K5" s="86" t="s">
        <v>35</v>
      </c>
      <c r="M5" s="86" t="s">
        <v>36</v>
      </c>
      <c r="O5" s="91" t="s">
        <v>37</v>
      </c>
    </row>
    <row r="7" spans="3:15" ht="14.25">
      <c r="C7" s="303" t="s">
        <v>90</v>
      </c>
      <c r="D7" s="303"/>
      <c r="E7" s="303"/>
      <c r="F7" s="87"/>
      <c r="H7" s="317" t="s">
        <v>38</v>
      </c>
      <c r="I7" s="318"/>
      <c r="J7" s="319"/>
      <c r="K7" s="323"/>
      <c r="L7" s="324"/>
      <c r="M7" s="324"/>
      <c r="N7" s="324"/>
      <c r="O7" s="325"/>
    </row>
    <row r="8" spans="8:15" ht="13.5">
      <c r="H8" s="320"/>
      <c r="I8" s="321"/>
      <c r="J8" s="322"/>
      <c r="K8" s="326"/>
      <c r="L8" s="327"/>
      <c r="M8" s="327"/>
      <c r="N8" s="327"/>
      <c r="O8" s="328"/>
    </row>
    <row r="10" spans="3:15" ht="17.25">
      <c r="C10" s="357" t="s">
        <v>39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</row>
    <row r="12" spans="3:15" ht="13.5">
      <c r="C12" s="231" t="s">
        <v>40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</row>
    <row r="13" ht="14.25" thickBot="1"/>
    <row r="14" spans="3:15" ht="14.25">
      <c r="C14" s="159" t="s">
        <v>41</v>
      </c>
      <c r="D14" s="350" t="s">
        <v>93</v>
      </c>
      <c r="E14" s="351"/>
      <c r="F14" s="160"/>
      <c r="G14" s="160"/>
      <c r="H14" s="160"/>
      <c r="I14" s="160"/>
      <c r="J14" s="160"/>
      <c r="K14" s="160"/>
      <c r="L14" s="160"/>
      <c r="M14" s="160"/>
      <c r="N14" s="160"/>
      <c r="O14" s="161"/>
    </row>
    <row r="15" spans="3:15" ht="13.5">
      <c r="C15" s="332" t="s">
        <v>42</v>
      </c>
      <c r="D15" s="358" t="s">
        <v>66</v>
      </c>
      <c r="E15" s="338" t="s">
        <v>67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40"/>
    </row>
    <row r="16" spans="3:15" ht="13.5">
      <c r="C16" s="333"/>
      <c r="D16" s="358"/>
      <c r="E16" s="341"/>
      <c r="F16" s="342"/>
      <c r="G16" s="342"/>
      <c r="H16" s="342"/>
      <c r="I16" s="342"/>
      <c r="J16" s="342"/>
      <c r="K16" s="342"/>
      <c r="L16" s="342"/>
      <c r="M16" s="342"/>
      <c r="N16" s="342"/>
      <c r="O16" s="343"/>
    </row>
    <row r="17" spans="3:15" ht="13.5">
      <c r="C17" s="333"/>
      <c r="D17" s="358"/>
      <c r="E17" s="341"/>
      <c r="F17" s="342"/>
      <c r="G17" s="342"/>
      <c r="H17" s="342"/>
      <c r="I17" s="342"/>
      <c r="J17" s="342"/>
      <c r="K17" s="342"/>
      <c r="L17" s="342"/>
      <c r="M17" s="342"/>
      <c r="N17" s="342"/>
      <c r="O17" s="343"/>
    </row>
    <row r="18" spans="3:15" ht="14.25" thickBot="1">
      <c r="C18" s="333"/>
      <c r="D18" s="358"/>
      <c r="E18" s="341"/>
      <c r="F18" s="342"/>
      <c r="G18" s="342"/>
      <c r="H18" s="342"/>
      <c r="I18" s="342"/>
      <c r="J18" s="342"/>
      <c r="K18" s="342"/>
      <c r="L18" s="342"/>
      <c r="M18" s="342"/>
      <c r="N18" s="342"/>
      <c r="O18" s="343"/>
    </row>
    <row r="19" spans="3:15" ht="14.25">
      <c r="C19" s="361" t="s">
        <v>43</v>
      </c>
      <c r="D19" s="164" t="s">
        <v>44</v>
      </c>
      <c r="E19" s="344" t="s">
        <v>45</v>
      </c>
      <c r="F19" s="345"/>
      <c r="G19" s="346"/>
      <c r="H19" s="347" t="s">
        <v>46</v>
      </c>
      <c r="I19" s="345"/>
      <c r="J19" s="345"/>
      <c r="K19" s="345"/>
      <c r="L19" s="345"/>
      <c r="M19" s="345"/>
      <c r="N19" s="346"/>
      <c r="O19" s="161"/>
    </row>
    <row r="20" spans="3:15" ht="18" thickBot="1">
      <c r="C20" s="362"/>
      <c r="D20" s="88" t="s">
        <v>65</v>
      </c>
      <c r="E20" s="348">
        <f>'申請用紙'!I47</f>
        <v>0</v>
      </c>
      <c r="F20" s="349"/>
      <c r="G20" s="349">
        <f>'申請用紙'!H47</f>
        <v>0</v>
      </c>
      <c r="H20" s="95"/>
      <c r="I20" s="150"/>
      <c r="J20" s="99">
        <f>'申請用紙'!H47</f>
        <v>0</v>
      </c>
      <c r="K20" s="92" t="s">
        <v>30</v>
      </c>
      <c r="L20" s="150"/>
      <c r="M20" s="150"/>
      <c r="N20" s="150"/>
      <c r="O20" s="162"/>
    </row>
    <row r="21" spans="3:15" ht="17.25">
      <c r="C21" s="362"/>
      <c r="D21" s="283" t="s">
        <v>68</v>
      </c>
      <c r="E21" s="359">
        <f>'申請用紙'!L47</f>
        <v>0</v>
      </c>
      <c r="F21" s="360"/>
      <c r="G21" s="360"/>
      <c r="H21" s="165" t="s">
        <v>18</v>
      </c>
      <c r="I21" s="166" t="s">
        <v>29</v>
      </c>
      <c r="J21" s="167">
        <f>'申請用紙'!K47</f>
        <v>0</v>
      </c>
      <c r="K21" s="166" t="s">
        <v>30</v>
      </c>
      <c r="L21" s="352"/>
      <c r="M21" s="353"/>
      <c r="N21" s="353"/>
      <c r="O21" s="354"/>
    </row>
    <row r="22" spans="3:15" ht="17.25">
      <c r="C22" s="362"/>
      <c r="D22" s="284"/>
      <c r="E22" s="299">
        <f>'申請用紙'!L48</f>
        <v>0</v>
      </c>
      <c r="F22" s="300"/>
      <c r="G22" s="300"/>
      <c r="H22" s="96" t="s">
        <v>25</v>
      </c>
      <c r="I22" s="98" t="s">
        <v>29</v>
      </c>
      <c r="J22" s="100">
        <f>'申請用紙'!K48</f>
        <v>0</v>
      </c>
      <c r="K22" s="98" t="s">
        <v>30</v>
      </c>
      <c r="L22" s="271"/>
      <c r="M22" s="272"/>
      <c r="N22" s="272"/>
      <c r="O22" s="273"/>
    </row>
    <row r="23" spans="3:15" ht="17.25">
      <c r="C23" s="362"/>
      <c r="D23" s="284"/>
      <c r="E23" s="299">
        <f>'申請用紙'!L49</f>
        <v>0</v>
      </c>
      <c r="F23" s="300"/>
      <c r="G23" s="300"/>
      <c r="H23" s="96" t="s">
        <v>15</v>
      </c>
      <c r="I23" s="98" t="s">
        <v>29</v>
      </c>
      <c r="J23" s="100">
        <f>'申請用紙'!K49</f>
        <v>0</v>
      </c>
      <c r="K23" s="98" t="s">
        <v>30</v>
      </c>
      <c r="L23" s="271"/>
      <c r="M23" s="272"/>
      <c r="N23" s="272"/>
      <c r="O23" s="273"/>
    </row>
    <row r="24" spans="3:15" ht="17.25">
      <c r="C24" s="362"/>
      <c r="D24" s="284"/>
      <c r="E24" s="299">
        <f>'申請用紙'!L50</f>
        <v>0</v>
      </c>
      <c r="F24" s="300"/>
      <c r="G24" s="300"/>
      <c r="H24" s="96" t="s">
        <v>17</v>
      </c>
      <c r="I24" s="98" t="s">
        <v>29</v>
      </c>
      <c r="J24" s="100">
        <f>'申請用紙'!K50</f>
        <v>0</v>
      </c>
      <c r="K24" s="98" t="s">
        <v>30</v>
      </c>
      <c r="L24" s="271"/>
      <c r="M24" s="272"/>
      <c r="N24" s="272"/>
      <c r="O24" s="273"/>
    </row>
    <row r="25" spans="3:15" ht="17.25">
      <c r="C25" s="362"/>
      <c r="D25" s="285"/>
      <c r="E25" s="336">
        <f>'申請用紙'!L51</f>
        <v>0</v>
      </c>
      <c r="F25" s="337"/>
      <c r="G25" s="337"/>
      <c r="H25" s="151" t="s">
        <v>16</v>
      </c>
      <c r="I25" s="149" t="s">
        <v>29</v>
      </c>
      <c r="J25" s="158">
        <f>'申請用紙'!K51</f>
        <v>0</v>
      </c>
      <c r="K25" s="149" t="s">
        <v>30</v>
      </c>
      <c r="L25" s="280"/>
      <c r="M25" s="281"/>
      <c r="N25" s="281"/>
      <c r="O25" s="282"/>
    </row>
    <row r="26" spans="3:15" ht="18" thickBot="1">
      <c r="C26" s="362"/>
      <c r="D26" s="168" t="s">
        <v>85</v>
      </c>
      <c r="E26" s="334">
        <f>SUM(E21:E25)</f>
        <v>0</v>
      </c>
      <c r="F26" s="335"/>
      <c r="G26" s="335"/>
      <c r="H26" s="169"/>
      <c r="I26" s="170"/>
      <c r="J26" s="171">
        <f>SUM(J21:J25)</f>
        <v>0</v>
      </c>
      <c r="K26" s="170" t="s">
        <v>30</v>
      </c>
      <c r="L26" s="274"/>
      <c r="M26" s="275"/>
      <c r="N26" s="275"/>
      <c r="O26" s="276"/>
    </row>
    <row r="27" spans="3:15" ht="17.25">
      <c r="C27" s="362"/>
      <c r="D27" s="283" t="s">
        <v>47</v>
      </c>
      <c r="E27" s="307">
        <f>'申請用紙'!M47</f>
        <v>0</v>
      </c>
      <c r="F27" s="308"/>
      <c r="G27" s="308"/>
      <c r="H27" s="151" t="s">
        <v>18</v>
      </c>
      <c r="I27" s="149" t="s">
        <v>29</v>
      </c>
      <c r="J27" s="158">
        <f>'申請用紙'!K47</f>
        <v>0</v>
      </c>
      <c r="K27" s="149" t="s">
        <v>30</v>
      </c>
      <c r="L27" s="286"/>
      <c r="M27" s="287"/>
      <c r="N27" s="287"/>
      <c r="O27" s="288"/>
    </row>
    <row r="28" spans="3:15" ht="17.25">
      <c r="C28" s="362"/>
      <c r="D28" s="284"/>
      <c r="E28" s="299">
        <f>'申請用紙'!M48</f>
        <v>0</v>
      </c>
      <c r="F28" s="300"/>
      <c r="G28" s="300"/>
      <c r="H28" s="96" t="s">
        <v>25</v>
      </c>
      <c r="I28" s="98" t="s">
        <v>29</v>
      </c>
      <c r="J28" s="100">
        <f>'申請用紙'!K48</f>
        <v>0</v>
      </c>
      <c r="K28" s="98" t="s">
        <v>30</v>
      </c>
      <c r="L28" s="271"/>
      <c r="M28" s="272"/>
      <c r="N28" s="272"/>
      <c r="O28" s="273"/>
    </row>
    <row r="29" spans="3:15" ht="17.25">
      <c r="C29" s="362"/>
      <c r="D29" s="284"/>
      <c r="E29" s="299">
        <f>'申請用紙'!M49</f>
        <v>0</v>
      </c>
      <c r="F29" s="300"/>
      <c r="G29" s="300"/>
      <c r="H29" s="96" t="s">
        <v>15</v>
      </c>
      <c r="I29" s="98" t="s">
        <v>29</v>
      </c>
      <c r="J29" s="100">
        <f>'申請用紙'!K49</f>
        <v>0</v>
      </c>
      <c r="K29" s="98" t="s">
        <v>30</v>
      </c>
      <c r="L29" s="271"/>
      <c r="M29" s="272"/>
      <c r="N29" s="272"/>
      <c r="O29" s="273"/>
    </row>
    <row r="30" spans="3:15" ht="17.25">
      <c r="C30" s="362"/>
      <c r="D30" s="284"/>
      <c r="E30" s="299">
        <f>'申請用紙'!M50</f>
        <v>0</v>
      </c>
      <c r="F30" s="300"/>
      <c r="G30" s="300"/>
      <c r="H30" s="96" t="s">
        <v>17</v>
      </c>
      <c r="I30" s="98" t="s">
        <v>29</v>
      </c>
      <c r="J30" s="100">
        <f>'申請用紙'!K50</f>
        <v>0</v>
      </c>
      <c r="K30" s="98" t="s">
        <v>30</v>
      </c>
      <c r="L30" s="271"/>
      <c r="M30" s="272"/>
      <c r="N30" s="272"/>
      <c r="O30" s="273"/>
    </row>
    <row r="31" spans="3:15" ht="17.25">
      <c r="C31" s="362"/>
      <c r="D31" s="285"/>
      <c r="E31" s="301">
        <f>'申請用紙'!M51</f>
        <v>0</v>
      </c>
      <c r="F31" s="302"/>
      <c r="G31" s="302"/>
      <c r="H31" s="151" t="s">
        <v>16</v>
      </c>
      <c r="I31" s="97" t="s">
        <v>29</v>
      </c>
      <c r="J31" s="101">
        <f>'申請用紙'!K51</f>
        <v>0</v>
      </c>
      <c r="K31" s="97" t="s">
        <v>30</v>
      </c>
      <c r="L31" s="268"/>
      <c r="M31" s="269"/>
      <c r="N31" s="269"/>
      <c r="O31" s="270"/>
    </row>
    <row r="32" spans="3:15" ht="18" thickBot="1">
      <c r="C32" s="362"/>
      <c r="D32" s="168" t="s">
        <v>85</v>
      </c>
      <c r="E32" s="294">
        <f>SUM(E27:E31)</f>
        <v>0</v>
      </c>
      <c r="F32" s="295"/>
      <c r="G32" s="295"/>
      <c r="H32" s="169"/>
      <c r="I32" s="170"/>
      <c r="J32" s="171">
        <f>SUM(J27:J31)</f>
        <v>0</v>
      </c>
      <c r="K32" s="170" t="s">
        <v>30</v>
      </c>
      <c r="L32" s="274"/>
      <c r="M32" s="275"/>
      <c r="N32" s="275"/>
      <c r="O32" s="276"/>
    </row>
    <row r="33" spans="3:15" ht="17.25">
      <c r="C33" s="362"/>
      <c r="D33" s="283" t="s">
        <v>77</v>
      </c>
      <c r="E33" s="355">
        <f>'申請用紙'!P47</f>
        <v>0</v>
      </c>
      <c r="F33" s="356"/>
      <c r="G33" s="356"/>
      <c r="H33" s="154" t="s">
        <v>53</v>
      </c>
      <c r="I33" s="93" t="s">
        <v>8</v>
      </c>
      <c r="J33" s="99">
        <f>'申請用紙'!O47</f>
        <v>0</v>
      </c>
      <c r="K33" s="93" t="s">
        <v>30</v>
      </c>
      <c r="L33" s="277"/>
      <c r="M33" s="278"/>
      <c r="N33" s="278"/>
      <c r="O33" s="279"/>
    </row>
    <row r="34" spans="3:15" ht="17.25">
      <c r="C34" s="362"/>
      <c r="D34" s="284"/>
      <c r="E34" s="309">
        <f>'申請用紙'!P48</f>
        <v>0</v>
      </c>
      <c r="F34" s="310"/>
      <c r="G34" s="310"/>
      <c r="H34" s="153" t="s">
        <v>54</v>
      </c>
      <c r="I34" s="94" t="s">
        <v>8</v>
      </c>
      <c r="J34" s="100">
        <f>'申請用紙'!O48</f>
        <v>0</v>
      </c>
      <c r="K34" s="94" t="s">
        <v>30</v>
      </c>
      <c r="L34" s="271"/>
      <c r="M34" s="272"/>
      <c r="N34" s="272"/>
      <c r="O34" s="273"/>
    </row>
    <row r="35" spans="3:15" ht="17.25">
      <c r="C35" s="362"/>
      <c r="D35" s="284"/>
      <c r="E35" s="296">
        <f>'申請用紙'!T47</f>
        <v>0</v>
      </c>
      <c r="F35" s="297"/>
      <c r="G35" s="298"/>
      <c r="H35" s="152" t="s">
        <v>55</v>
      </c>
      <c r="I35" s="94" t="s">
        <v>8</v>
      </c>
      <c r="J35" s="100">
        <f>'申請用紙'!S47</f>
        <v>0</v>
      </c>
      <c r="K35" s="94" t="s">
        <v>30</v>
      </c>
      <c r="L35" s="271"/>
      <c r="M35" s="272"/>
      <c r="N35" s="272"/>
      <c r="O35" s="273"/>
    </row>
    <row r="36" spans="3:15" ht="17.25">
      <c r="C36" s="362"/>
      <c r="D36" s="284"/>
      <c r="E36" s="296">
        <f>'申請用紙'!T48</f>
        <v>0</v>
      </c>
      <c r="F36" s="297"/>
      <c r="G36" s="298"/>
      <c r="H36" s="152" t="s">
        <v>50</v>
      </c>
      <c r="I36" s="94" t="s">
        <v>8</v>
      </c>
      <c r="J36" s="100">
        <f>'申請用紙'!S48</f>
        <v>0</v>
      </c>
      <c r="K36" s="94" t="s">
        <v>30</v>
      </c>
      <c r="L36" s="271"/>
      <c r="M36" s="272"/>
      <c r="N36" s="272"/>
      <c r="O36" s="273"/>
    </row>
    <row r="37" spans="3:15" ht="17.25">
      <c r="C37" s="362"/>
      <c r="D37" s="284"/>
      <c r="E37" s="299">
        <f>'申請用紙'!X47</f>
        <v>0</v>
      </c>
      <c r="F37" s="300"/>
      <c r="G37" s="300"/>
      <c r="H37" s="152" t="s">
        <v>56</v>
      </c>
      <c r="I37" s="94" t="s">
        <v>8</v>
      </c>
      <c r="J37" s="100">
        <f>'申請用紙'!W47</f>
        <v>0</v>
      </c>
      <c r="K37" s="94" t="s">
        <v>30</v>
      </c>
      <c r="L37" s="280"/>
      <c r="M37" s="281"/>
      <c r="N37" s="281"/>
      <c r="O37" s="282"/>
    </row>
    <row r="38" spans="3:15" ht="17.25">
      <c r="C38" s="362"/>
      <c r="D38" s="284"/>
      <c r="E38" s="301">
        <f>'申請用紙'!X48</f>
        <v>0</v>
      </c>
      <c r="F38" s="302"/>
      <c r="G38" s="302"/>
      <c r="H38" s="152" t="s">
        <v>52</v>
      </c>
      <c r="I38" s="94" t="s">
        <v>8</v>
      </c>
      <c r="J38" s="100">
        <f>'申請用紙'!W48</f>
        <v>0</v>
      </c>
      <c r="K38" s="94" t="s">
        <v>30</v>
      </c>
      <c r="L38" s="271"/>
      <c r="M38" s="272"/>
      <c r="N38" s="272"/>
      <c r="O38" s="273"/>
    </row>
    <row r="39" spans="3:15" ht="17.25">
      <c r="C39" s="362"/>
      <c r="D39" s="285"/>
      <c r="E39" s="301">
        <f>'申請用紙'!X49</f>
        <v>0</v>
      </c>
      <c r="F39" s="302"/>
      <c r="G39" s="302"/>
      <c r="H39" s="152" t="s">
        <v>51</v>
      </c>
      <c r="I39" s="94" t="s">
        <v>8</v>
      </c>
      <c r="J39" s="100">
        <f>'申請用紙'!W49</f>
        <v>0</v>
      </c>
      <c r="K39" s="94" t="s">
        <v>30</v>
      </c>
      <c r="L39" s="271"/>
      <c r="M39" s="272"/>
      <c r="N39" s="272"/>
      <c r="O39" s="273"/>
    </row>
    <row r="40" spans="3:15" ht="18" thickBot="1">
      <c r="C40" s="362"/>
      <c r="D40" s="174" t="s">
        <v>85</v>
      </c>
      <c r="E40" s="294">
        <f>SUM(E33:E39)</f>
        <v>0</v>
      </c>
      <c r="F40" s="295"/>
      <c r="G40" s="295"/>
      <c r="H40" s="169"/>
      <c r="I40" s="170"/>
      <c r="J40" s="171">
        <f>SUM(J33:J39)</f>
        <v>0</v>
      </c>
      <c r="K40" s="170" t="s">
        <v>30</v>
      </c>
      <c r="L40" s="274"/>
      <c r="M40" s="275"/>
      <c r="N40" s="275"/>
      <c r="O40" s="276"/>
    </row>
    <row r="41" spans="3:15" ht="17.25">
      <c r="C41" s="362"/>
      <c r="D41" s="283" t="s">
        <v>48</v>
      </c>
      <c r="E41" s="348">
        <f>'申請用紙'!Q47</f>
        <v>0</v>
      </c>
      <c r="F41" s="349"/>
      <c r="G41" s="349"/>
      <c r="H41" s="157" t="s">
        <v>53</v>
      </c>
      <c r="I41" s="93" t="s">
        <v>8</v>
      </c>
      <c r="J41" s="99">
        <f>'申請用紙'!O47</f>
        <v>0</v>
      </c>
      <c r="K41" s="93" t="s">
        <v>30</v>
      </c>
      <c r="L41" s="277"/>
      <c r="M41" s="278"/>
      <c r="N41" s="278"/>
      <c r="O41" s="279"/>
    </row>
    <row r="42" spans="3:15" ht="17.25">
      <c r="C42" s="362"/>
      <c r="D42" s="284"/>
      <c r="E42" s="299">
        <f>'申請用紙'!Q48</f>
        <v>0</v>
      </c>
      <c r="F42" s="300"/>
      <c r="G42" s="300"/>
      <c r="H42" s="152" t="s">
        <v>54</v>
      </c>
      <c r="I42" s="94" t="s">
        <v>8</v>
      </c>
      <c r="J42" s="100">
        <f>'申請用紙'!O48</f>
        <v>0</v>
      </c>
      <c r="K42" s="94" t="s">
        <v>30</v>
      </c>
      <c r="L42" s="271"/>
      <c r="M42" s="272"/>
      <c r="N42" s="272"/>
      <c r="O42" s="273"/>
    </row>
    <row r="43" spans="3:15" ht="17.25">
      <c r="C43" s="362"/>
      <c r="D43" s="284"/>
      <c r="E43" s="296">
        <f>'申請用紙'!U47</f>
        <v>0</v>
      </c>
      <c r="F43" s="297"/>
      <c r="G43" s="298"/>
      <c r="H43" s="152" t="s">
        <v>55</v>
      </c>
      <c r="I43" s="94" t="s">
        <v>8</v>
      </c>
      <c r="J43" s="100">
        <f>'申請用紙'!S47</f>
        <v>0</v>
      </c>
      <c r="K43" s="94" t="s">
        <v>30</v>
      </c>
      <c r="L43" s="271"/>
      <c r="M43" s="272"/>
      <c r="N43" s="272"/>
      <c r="O43" s="273"/>
    </row>
    <row r="44" spans="3:15" ht="17.25">
      <c r="C44" s="362"/>
      <c r="D44" s="284"/>
      <c r="E44" s="296">
        <f>'申請用紙'!U48</f>
        <v>0</v>
      </c>
      <c r="F44" s="297"/>
      <c r="G44" s="298"/>
      <c r="H44" s="152" t="s">
        <v>50</v>
      </c>
      <c r="I44" s="94" t="s">
        <v>8</v>
      </c>
      <c r="J44" s="100">
        <f>'申請用紙'!S48</f>
        <v>0</v>
      </c>
      <c r="K44" s="94" t="s">
        <v>30</v>
      </c>
      <c r="L44" s="271"/>
      <c r="M44" s="272"/>
      <c r="N44" s="272"/>
      <c r="O44" s="273"/>
    </row>
    <row r="45" spans="3:15" ht="17.25">
      <c r="C45" s="362"/>
      <c r="D45" s="284"/>
      <c r="E45" s="299">
        <f>'申請用紙'!Y47</f>
        <v>0</v>
      </c>
      <c r="F45" s="300"/>
      <c r="G45" s="300"/>
      <c r="H45" s="152" t="s">
        <v>56</v>
      </c>
      <c r="I45" s="94" t="s">
        <v>8</v>
      </c>
      <c r="J45" s="100">
        <f>'申請用紙'!W47</f>
        <v>0</v>
      </c>
      <c r="K45" s="94" t="s">
        <v>30</v>
      </c>
      <c r="L45" s="280"/>
      <c r="M45" s="281"/>
      <c r="N45" s="281"/>
      <c r="O45" s="282"/>
    </row>
    <row r="46" spans="3:15" ht="17.25">
      <c r="C46" s="362"/>
      <c r="D46" s="284"/>
      <c r="E46" s="299">
        <f>'申請用紙'!Y48</f>
        <v>0</v>
      </c>
      <c r="F46" s="300"/>
      <c r="G46" s="300"/>
      <c r="H46" s="152" t="s">
        <v>52</v>
      </c>
      <c r="I46" s="94" t="s">
        <v>8</v>
      </c>
      <c r="J46" s="100">
        <f>'申請用紙'!W48</f>
        <v>0</v>
      </c>
      <c r="K46" s="94" t="s">
        <v>30</v>
      </c>
      <c r="L46" s="271"/>
      <c r="M46" s="272"/>
      <c r="N46" s="272"/>
      <c r="O46" s="273"/>
    </row>
    <row r="47" spans="3:15" ht="17.25">
      <c r="C47" s="362"/>
      <c r="D47" s="285"/>
      <c r="E47" s="301">
        <f>'申請用紙'!Y49</f>
        <v>0</v>
      </c>
      <c r="F47" s="302"/>
      <c r="G47" s="302"/>
      <c r="H47" s="156" t="s">
        <v>51</v>
      </c>
      <c r="I47" s="172" t="s">
        <v>8</v>
      </c>
      <c r="J47" s="173">
        <f>'申請用紙'!W49</f>
        <v>0</v>
      </c>
      <c r="K47" s="172" t="s">
        <v>30</v>
      </c>
      <c r="L47" s="268"/>
      <c r="M47" s="269"/>
      <c r="N47" s="269"/>
      <c r="O47" s="270"/>
    </row>
    <row r="48" spans="3:15" ht="18" thickBot="1">
      <c r="C48" s="363"/>
      <c r="D48" s="174" t="s">
        <v>85</v>
      </c>
      <c r="E48" s="294">
        <f>SUM(E41:E47)</f>
        <v>0</v>
      </c>
      <c r="F48" s="295"/>
      <c r="G48" s="295"/>
      <c r="H48" s="169"/>
      <c r="I48" s="170"/>
      <c r="J48" s="171">
        <f>SUM(J41:J47)</f>
        <v>0</v>
      </c>
      <c r="K48" s="175" t="s">
        <v>30</v>
      </c>
      <c r="L48" s="274"/>
      <c r="M48" s="275"/>
      <c r="N48" s="275"/>
      <c r="O48" s="276"/>
    </row>
    <row r="49" spans="3:15" ht="18.75" thickBot="1" thickTop="1">
      <c r="C49" s="289" t="s">
        <v>49</v>
      </c>
      <c r="D49" s="290"/>
      <c r="E49" s="291">
        <f>E20+E26+E32+E40+E48</f>
        <v>0</v>
      </c>
      <c r="F49" s="292"/>
      <c r="G49" s="292"/>
      <c r="H49" s="293"/>
      <c r="I49" s="293"/>
      <c r="J49" s="293"/>
      <c r="K49" s="293"/>
      <c r="L49" s="293"/>
      <c r="M49" s="293"/>
      <c r="N49" s="293"/>
      <c r="O49" s="163"/>
    </row>
  </sheetData>
  <sheetProtection/>
  <mergeCells count="83">
    <mergeCell ref="E41:G41"/>
    <mergeCell ref="E42:G42"/>
    <mergeCell ref="E43:G43"/>
    <mergeCell ref="E38:G38"/>
    <mergeCell ref="E33:G33"/>
    <mergeCell ref="C10:O10"/>
    <mergeCell ref="C12:O12"/>
    <mergeCell ref="D15:D18"/>
    <mergeCell ref="E21:G21"/>
    <mergeCell ref="C19:C48"/>
    <mergeCell ref="E19:G19"/>
    <mergeCell ref="H19:N19"/>
    <mergeCell ref="E20:G20"/>
    <mergeCell ref="L48:O48"/>
    <mergeCell ref="E44:G44"/>
    <mergeCell ref="D14:E14"/>
    <mergeCell ref="E47:G47"/>
    <mergeCell ref="L21:O21"/>
    <mergeCell ref="L22:O22"/>
    <mergeCell ref="L23:O23"/>
    <mergeCell ref="C15:C18"/>
    <mergeCell ref="E26:G26"/>
    <mergeCell ref="L26:O26"/>
    <mergeCell ref="E32:G32"/>
    <mergeCell ref="L32:O32"/>
    <mergeCell ref="E25:G25"/>
    <mergeCell ref="E23:G23"/>
    <mergeCell ref="E24:G24"/>
    <mergeCell ref="E22:G22"/>
    <mergeCell ref="E15:O18"/>
    <mergeCell ref="J1:J3"/>
    <mergeCell ref="K1:K3"/>
    <mergeCell ref="G1:G3"/>
    <mergeCell ref="H1:H3"/>
    <mergeCell ref="I1:I3"/>
    <mergeCell ref="H7:J8"/>
    <mergeCell ref="K7:O8"/>
    <mergeCell ref="L1:O3"/>
    <mergeCell ref="C7:E7"/>
    <mergeCell ref="E1:F3"/>
    <mergeCell ref="E35:G35"/>
    <mergeCell ref="E29:G29"/>
    <mergeCell ref="E30:G30"/>
    <mergeCell ref="E27:G27"/>
    <mergeCell ref="E28:G28"/>
    <mergeCell ref="E31:G31"/>
    <mergeCell ref="E34:G34"/>
    <mergeCell ref="D21:D25"/>
    <mergeCell ref="C49:D49"/>
    <mergeCell ref="E49:G49"/>
    <mergeCell ref="H49:N49"/>
    <mergeCell ref="E40:G40"/>
    <mergeCell ref="E36:G36"/>
    <mergeCell ref="E37:G37"/>
    <mergeCell ref="E48:G48"/>
    <mergeCell ref="E45:G45"/>
    <mergeCell ref="E46:G46"/>
    <mergeCell ref="E39:G39"/>
    <mergeCell ref="D41:D47"/>
    <mergeCell ref="L45:O45"/>
    <mergeCell ref="L46:O46"/>
    <mergeCell ref="L24:O24"/>
    <mergeCell ref="L25:O25"/>
    <mergeCell ref="L27:O27"/>
    <mergeCell ref="L43:O43"/>
    <mergeCell ref="L28:O28"/>
    <mergeCell ref="L29:O29"/>
    <mergeCell ref="L31:O31"/>
    <mergeCell ref="L36:O36"/>
    <mergeCell ref="L37:O37"/>
    <mergeCell ref="L39:O39"/>
    <mergeCell ref="L30:O30"/>
    <mergeCell ref="D27:D31"/>
    <mergeCell ref="D33:D39"/>
    <mergeCell ref="L33:O33"/>
    <mergeCell ref="L34:O34"/>
    <mergeCell ref="L35:O35"/>
    <mergeCell ref="L47:O47"/>
    <mergeCell ref="L38:O38"/>
    <mergeCell ref="L40:O40"/>
    <mergeCell ref="L41:O41"/>
    <mergeCell ref="L42:O42"/>
    <mergeCell ref="L44:O4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お父さん</dc:creator>
  <cp:keywords/>
  <dc:description/>
  <cp:lastModifiedBy>owner</cp:lastModifiedBy>
  <cp:lastPrinted>2022-07-25T15:34:37Z</cp:lastPrinted>
  <dcterms:created xsi:type="dcterms:W3CDTF">2008-09-07T03:57:08Z</dcterms:created>
  <dcterms:modified xsi:type="dcterms:W3CDTF">2022-07-25T15:34:55Z</dcterms:modified>
  <cp:category/>
  <cp:version/>
  <cp:contentType/>
  <cp:contentStatus/>
</cp:coreProperties>
</file>